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30"/>
  <workbookPr/>
  <mc:AlternateContent xmlns:mc="http://schemas.openxmlformats.org/markup-compatibility/2006">
    <mc:Choice Requires="x15">
      <x15ac:absPath xmlns:x15ac="http://schemas.microsoft.com/office/spreadsheetml/2010/11/ac" url="C:\Users\pblanco50694\OneDrive - INL\Escritorio\UVigo\Investigation\Datos\Peróxido\"/>
    </mc:Choice>
  </mc:AlternateContent>
  <xr:revisionPtr revIDLastSave="0" documentId="11_73838CBA9BDA0929A74A742CC66F5AFA36A0F122" xr6:coauthVersionLast="47" xr6:coauthVersionMax="47" xr10:uidLastSave="{00000000-0000-0000-0000-000000000000}"/>
  <bookViews>
    <workbookView xWindow="-120" yWindow="-120" windowWidth="29040" windowHeight="15840" firstSheet="6" activeTab="6" xr2:uid="{00000000-000D-0000-FFFF-FFFF00000000}"/>
  </bookViews>
  <sheets>
    <sheet name="Matriz experimental" sheetId="5" r:id="rId1"/>
    <sheet name="UFC" sheetId="1" r:id="rId2"/>
    <sheet name="UFC (2)" sheetId="6" r:id="rId3"/>
    <sheet name="Formateo Gráficas" sheetId="12" r:id="rId4"/>
    <sheet name="H2O2 (Abstrac)" sheetId="8" r:id="rId5"/>
    <sheet name="H2O2" sheetId="2" r:id="rId6"/>
    <sheet name="Agua Real" sheetId="10" r:id="rId7"/>
    <sheet name="Recta calibrado H2O2" sheetId="3" r:id="rId8"/>
    <sheet name="Medio de cultivo" sheetId="4" r:id="rId9"/>
    <sheet name="Viabilidad pH" sheetId="9" r:id="rId10"/>
    <sheet name="Superficie de respuesta" sheetId="11" r:id="rId11"/>
  </sheets>
  <externalReferences>
    <externalReference r:id="rId12"/>
    <externalReference r:id="rId13"/>
    <externalReference r:id="rId1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9" l="1"/>
  <c r="I10" i="9"/>
  <c r="F10" i="9"/>
  <c r="G9" i="3"/>
  <c r="F9" i="3"/>
  <c r="G8" i="3"/>
  <c r="F8" i="3"/>
  <c r="G7" i="3"/>
  <c r="F7" i="3"/>
  <c r="G6" i="3"/>
  <c r="F6" i="3"/>
  <c r="G5" i="3"/>
  <c r="F5" i="3"/>
  <c r="B5" i="3"/>
  <c r="B6" i="3" s="1"/>
  <c r="B7" i="3" s="1"/>
  <c r="B8" i="3" s="1"/>
  <c r="B9" i="3" s="1"/>
  <c r="G4" i="3"/>
  <c r="F4" i="3"/>
  <c r="T32" i="10"/>
  <c r="T33" i="10" s="1"/>
  <c r="T34" i="10" s="1"/>
  <c r="S32" i="10"/>
  <c r="S33" i="10" s="1"/>
  <c r="S34" i="10" s="1"/>
  <c r="R32" i="10"/>
  <c r="R33" i="10" s="1"/>
  <c r="R34" i="10" s="1"/>
  <c r="Q32" i="10"/>
  <c r="Q33" i="10" s="1"/>
  <c r="Q34" i="10" s="1"/>
  <c r="P32" i="10"/>
  <c r="P33" i="10" s="1"/>
  <c r="P34" i="10" s="1"/>
  <c r="O32" i="10"/>
  <c r="O33" i="10" s="1"/>
  <c r="O34" i="10" s="1"/>
  <c r="G23" i="10"/>
  <c r="G24" i="10" s="1"/>
  <c r="G25" i="10" s="1"/>
  <c r="F23" i="10"/>
  <c r="F24" i="10" s="1"/>
  <c r="F25" i="10" s="1"/>
  <c r="E23" i="10"/>
  <c r="E24" i="10" s="1"/>
  <c r="E25" i="10" s="1"/>
  <c r="D23" i="10"/>
  <c r="D24" i="10" s="1"/>
  <c r="D25" i="10" s="1"/>
  <c r="C23" i="10"/>
  <c r="C24" i="10" s="1"/>
  <c r="C25" i="10" s="1"/>
  <c r="B23" i="10"/>
  <c r="B24" i="10" s="1"/>
  <c r="B25" i="10" s="1"/>
  <c r="I22" i="10"/>
  <c r="J22" i="10" s="1"/>
  <c r="S20" i="10"/>
  <c r="S21" i="10" s="1"/>
  <c r="S22" i="10" s="1"/>
  <c r="R20" i="10"/>
  <c r="R21" i="10" s="1"/>
  <c r="R22" i="10" s="1"/>
  <c r="Q20" i="10"/>
  <c r="Q21" i="10" s="1"/>
  <c r="Q22" i="10" s="1"/>
  <c r="P20" i="10"/>
  <c r="P21" i="10" s="1"/>
  <c r="P22" i="10" s="1"/>
  <c r="O20" i="10"/>
  <c r="O21" i="10" s="1"/>
  <c r="O22" i="10" s="1"/>
  <c r="I20" i="10"/>
  <c r="J20" i="10" s="1"/>
  <c r="F11" i="10"/>
  <c r="F12" i="10" s="1"/>
  <c r="F13" i="10" s="1"/>
  <c r="E11" i="10"/>
  <c r="E12" i="10" s="1"/>
  <c r="E13" i="10" s="1"/>
  <c r="D11" i="10"/>
  <c r="D12" i="10" s="1"/>
  <c r="D13" i="10" s="1"/>
  <c r="C11" i="10"/>
  <c r="C12" i="10" s="1"/>
  <c r="C13" i="10" s="1"/>
  <c r="B11" i="10"/>
  <c r="B12" i="10" s="1"/>
  <c r="B13" i="10" s="1"/>
  <c r="F293" i="2"/>
  <c r="F292" i="2"/>
  <c r="F291" i="2"/>
  <c r="F290" i="2"/>
  <c r="F282" i="2"/>
  <c r="F281" i="2"/>
  <c r="F280" i="2"/>
  <c r="F279" i="2"/>
  <c r="F272" i="2"/>
  <c r="F271" i="2"/>
  <c r="F270" i="2"/>
  <c r="F269" i="2"/>
  <c r="F261" i="2"/>
  <c r="F260" i="2"/>
  <c r="F259" i="2"/>
  <c r="F258" i="2"/>
  <c r="F250" i="2"/>
  <c r="F249" i="2"/>
  <c r="F248" i="2"/>
  <c r="F247" i="2"/>
  <c r="F240" i="2"/>
  <c r="F239" i="2"/>
  <c r="F238" i="2"/>
  <c r="F237" i="2"/>
  <c r="F230" i="2"/>
  <c r="F229" i="2"/>
  <c r="F228" i="2"/>
  <c r="F227" i="2"/>
  <c r="F220" i="2"/>
  <c r="F219" i="2"/>
  <c r="F218" i="2"/>
  <c r="F217" i="2"/>
  <c r="F210" i="2"/>
  <c r="F209" i="2"/>
  <c r="F208" i="2"/>
  <c r="F207" i="2"/>
  <c r="F199" i="2"/>
  <c r="F198" i="2"/>
  <c r="F197" i="2"/>
  <c r="F196" i="2"/>
  <c r="F188" i="2"/>
  <c r="F187" i="2"/>
  <c r="F186" i="2"/>
  <c r="F185" i="2"/>
  <c r="F177" i="2"/>
  <c r="F176" i="2"/>
  <c r="F175" i="2"/>
  <c r="F174" i="2"/>
  <c r="F166" i="2"/>
  <c r="F165" i="2"/>
  <c r="F164" i="2"/>
  <c r="F163" i="2"/>
  <c r="F155" i="2"/>
  <c r="F154" i="2"/>
  <c r="F153" i="2"/>
  <c r="F152" i="2"/>
  <c r="F145" i="2"/>
  <c r="F144" i="2"/>
  <c r="F143" i="2"/>
  <c r="F142" i="2"/>
  <c r="F134" i="2"/>
  <c r="F133" i="2"/>
  <c r="F132" i="2"/>
  <c r="F131" i="2"/>
  <c r="F123" i="2"/>
  <c r="F122" i="2"/>
  <c r="F121" i="2"/>
  <c r="F120" i="2"/>
  <c r="F113" i="2"/>
  <c r="F112" i="2"/>
  <c r="F111" i="2"/>
  <c r="F110" i="2"/>
  <c r="F103" i="2"/>
  <c r="F102" i="2"/>
  <c r="F101" i="2"/>
  <c r="F100" i="2"/>
  <c r="F92" i="2"/>
  <c r="F91" i="2"/>
  <c r="F90" i="2"/>
  <c r="F89" i="2"/>
  <c r="F82" i="2"/>
  <c r="F81" i="2"/>
  <c r="F80" i="2"/>
  <c r="F79" i="2"/>
  <c r="F72" i="2"/>
  <c r="F71" i="2"/>
  <c r="F70" i="2"/>
  <c r="F69" i="2"/>
  <c r="F62" i="2"/>
  <c r="F61" i="2"/>
  <c r="F60" i="2"/>
  <c r="F59" i="2"/>
  <c r="F52" i="2"/>
  <c r="F51" i="2"/>
  <c r="F50" i="2"/>
  <c r="F49" i="2"/>
  <c r="F48" i="2"/>
  <c r="F41" i="2"/>
  <c r="F40" i="2"/>
  <c r="F39" i="2"/>
  <c r="F38" i="2"/>
  <c r="F37" i="2"/>
  <c r="F30" i="2"/>
  <c r="F29" i="2"/>
  <c r="F28" i="2"/>
  <c r="F19" i="2"/>
  <c r="F18" i="2"/>
  <c r="F17" i="2"/>
  <c r="F8" i="2"/>
  <c r="F7" i="2"/>
  <c r="F6" i="2"/>
  <c r="J297" i="12"/>
  <c r="J298" i="12" s="1"/>
  <c r="J299" i="12" s="1"/>
  <c r="I297" i="12"/>
  <c r="I298" i="12" s="1"/>
  <c r="I299" i="12" s="1"/>
  <c r="H297" i="12"/>
  <c r="H298" i="12" s="1"/>
  <c r="H299" i="12" s="1"/>
  <c r="G297" i="12"/>
  <c r="G298" i="12" s="1"/>
  <c r="G299" i="12" s="1"/>
  <c r="F297" i="12"/>
  <c r="F298" i="12" s="1"/>
  <c r="F299" i="12" s="1"/>
  <c r="E297" i="12"/>
  <c r="E298" i="12" s="1"/>
  <c r="E299" i="12" s="1"/>
  <c r="J285" i="12"/>
  <c r="J286" i="12" s="1"/>
  <c r="J287" i="12" s="1"/>
  <c r="I285" i="12"/>
  <c r="I286" i="12" s="1"/>
  <c r="I287" i="12" s="1"/>
  <c r="H285" i="12"/>
  <c r="H286" i="12" s="1"/>
  <c r="H287" i="12" s="1"/>
  <c r="G285" i="12"/>
  <c r="G286" i="12" s="1"/>
  <c r="G287" i="12" s="1"/>
  <c r="F285" i="12"/>
  <c r="F286" i="12" s="1"/>
  <c r="F287" i="12" s="1"/>
  <c r="E285" i="12"/>
  <c r="E286" i="12" s="1"/>
  <c r="E287" i="12" s="1"/>
  <c r="J273" i="12"/>
  <c r="J274" i="12" s="1"/>
  <c r="J275" i="12" s="1"/>
  <c r="I273" i="12"/>
  <c r="I274" i="12" s="1"/>
  <c r="I275" i="12" s="1"/>
  <c r="J276" i="12" s="1"/>
  <c r="H273" i="12"/>
  <c r="H274" i="12" s="1"/>
  <c r="H275" i="12" s="1"/>
  <c r="G273" i="12"/>
  <c r="G274" i="12" s="1"/>
  <c r="G275" i="12" s="1"/>
  <c r="F273" i="12"/>
  <c r="F274" i="12" s="1"/>
  <c r="F275" i="12" s="1"/>
  <c r="E273" i="12"/>
  <c r="E274" i="12" s="1"/>
  <c r="E275" i="12" s="1"/>
  <c r="J263" i="12"/>
  <c r="J264" i="12" s="1"/>
  <c r="J265" i="12" s="1"/>
  <c r="I263" i="12"/>
  <c r="I264" i="12" s="1"/>
  <c r="I265" i="12" s="1"/>
  <c r="H263" i="12"/>
  <c r="H264" i="12" s="1"/>
  <c r="H265" i="12" s="1"/>
  <c r="G263" i="12"/>
  <c r="G264" i="12" s="1"/>
  <c r="G265" i="12" s="1"/>
  <c r="F263" i="12"/>
  <c r="F264" i="12" s="1"/>
  <c r="F265" i="12" s="1"/>
  <c r="E263" i="12"/>
  <c r="E264" i="12" s="1"/>
  <c r="E265" i="12" s="1"/>
  <c r="J252" i="12"/>
  <c r="J253" i="12" s="1"/>
  <c r="J254" i="12" s="1"/>
  <c r="I252" i="12"/>
  <c r="I253" i="12" s="1"/>
  <c r="I254" i="12" s="1"/>
  <c r="H252" i="12"/>
  <c r="H253" i="12" s="1"/>
  <c r="H254" i="12" s="1"/>
  <c r="G252" i="12"/>
  <c r="G253" i="12" s="1"/>
  <c r="G254" i="12" s="1"/>
  <c r="F252" i="12"/>
  <c r="F253" i="12" s="1"/>
  <c r="F254" i="12" s="1"/>
  <c r="E252" i="12"/>
  <c r="E253" i="12" s="1"/>
  <c r="E254" i="12" s="1"/>
  <c r="J240" i="12"/>
  <c r="J241" i="12" s="1"/>
  <c r="J242" i="12" s="1"/>
  <c r="I240" i="12"/>
  <c r="I241" i="12" s="1"/>
  <c r="I242" i="12" s="1"/>
  <c r="H240" i="12"/>
  <c r="H241" i="12" s="1"/>
  <c r="H242" i="12" s="1"/>
  <c r="G240" i="12"/>
  <c r="G241" i="12" s="1"/>
  <c r="G242" i="12" s="1"/>
  <c r="F240" i="12"/>
  <c r="F241" i="12" s="1"/>
  <c r="F242" i="12" s="1"/>
  <c r="E240" i="12"/>
  <c r="E241" i="12" s="1"/>
  <c r="E242" i="12" s="1"/>
  <c r="J229" i="12"/>
  <c r="J230" i="12" s="1"/>
  <c r="J231" i="12" s="1"/>
  <c r="I229" i="12"/>
  <c r="I230" i="12" s="1"/>
  <c r="I231" i="12" s="1"/>
  <c r="H229" i="12"/>
  <c r="H230" i="12" s="1"/>
  <c r="H231" i="12" s="1"/>
  <c r="G229" i="12"/>
  <c r="G230" i="12" s="1"/>
  <c r="G231" i="12" s="1"/>
  <c r="H232" i="12" s="1"/>
  <c r="F229" i="12"/>
  <c r="F230" i="12" s="1"/>
  <c r="F231" i="12" s="1"/>
  <c r="E229" i="12"/>
  <c r="E230" i="12" s="1"/>
  <c r="E231" i="12" s="1"/>
  <c r="J218" i="12"/>
  <c r="J219" i="12" s="1"/>
  <c r="J220" i="12" s="1"/>
  <c r="I218" i="12"/>
  <c r="I219" i="12" s="1"/>
  <c r="I220" i="12" s="1"/>
  <c r="J221" i="12" s="1"/>
  <c r="H218" i="12"/>
  <c r="H219" i="12" s="1"/>
  <c r="H220" i="12" s="1"/>
  <c r="G218" i="12"/>
  <c r="G219" i="12" s="1"/>
  <c r="G220" i="12" s="1"/>
  <c r="F218" i="12"/>
  <c r="F219" i="12" s="1"/>
  <c r="F220" i="12" s="1"/>
  <c r="E218" i="12"/>
  <c r="E219" i="12" s="1"/>
  <c r="E220" i="12" s="1"/>
  <c r="J207" i="12"/>
  <c r="J208" i="12" s="1"/>
  <c r="J209" i="12" s="1"/>
  <c r="I207" i="12"/>
  <c r="I208" i="12" s="1"/>
  <c r="I209" i="12" s="1"/>
  <c r="J210" i="12" s="1"/>
  <c r="H207" i="12"/>
  <c r="H208" i="12" s="1"/>
  <c r="H209" i="12" s="1"/>
  <c r="G207" i="12"/>
  <c r="G208" i="12" s="1"/>
  <c r="G209" i="12" s="1"/>
  <c r="H210" i="12" s="1"/>
  <c r="F207" i="12"/>
  <c r="F208" i="12" s="1"/>
  <c r="F209" i="12" s="1"/>
  <c r="E207" i="12"/>
  <c r="E208" i="12" s="1"/>
  <c r="E209" i="12" s="1"/>
  <c r="Z196" i="12"/>
  <c r="Z197" i="12" s="1"/>
  <c r="Z198" i="12" s="1"/>
  <c r="Y196" i="12"/>
  <c r="Y197" i="12" s="1"/>
  <c r="Y198" i="12" s="1"/>
  <c r="X196" i="12"/>
  <c r="X197" i="12" s="1"/>
  <c r="X198" i="12" s="1"/>
  <c r="Y199" i="12" s="1"/>
  <c r="W196" i="12"/>
  <c r="W197" i="12" s="1"/>
  <c r="W198" i="12" s="1"/>
  <c r="V196" i="12"/>
  <c r="V197" i="12" s="1"/>
  <c r="V198" i="12" s="1"/>
  <c r="U196" i="12"/>
  <c r="U197" i="12" s="1"/>
  <c r="U198" i="12" s="1"/>
  <c r="T196" i="12"/>
  <c r="T197" i="12" s="1"/>
  <c r="T198" i="12" s="1"/>
  <c r="K196" i="12"/>
  <c r="K197" i="12" s="1"/>
  <c r="K198" i="12" s="1"/>
  <c r="J196" i="12"/>
  <c r="J197" i="12" s="1"/>
  <c r="J198" i="12" s="1"/>
  <c r="I196" i="12"/>
  <c r="I197" i="12" s="1"/>
  <c r="I198" i="12" s="1"/>
  <c r="J199" i="12" s="1"/>
  <c r="H196" i="12"/>
  <c r="H197" i="12" s="1"/>
  <c r="H198" i="12" s="1"/>
  <c r="G196" i="12"/>
  <c r="G197" i="12" s="1"/>
  <c r="G198" i="12" s="1"/>
  <c r="H199" i="12" s="1"/>
  <c r="F196" i="12"/>
  <c r="F197" i="12" s="1"/>
  <c r="F198" i="12" s="1"/>
  <c r="E196" i="12"/>
  <c r="E197" i="12" s="1"/>
  <c r="E198" i="12" s="1"/>
  <c r="J183" i="12"/>
  <c r="J184" i="12" s="1"/>
  <c r="J185" i="12" s="1"/>
  <c r="I183" i="12"/>
  <c r="I184" i="12" s="1"/>
  <c r="I185" i="12" s="1"/>
  <c r="J186" i="12" s="1"/>
  <c r="H183" i="12"/>
  <c r="H184" i="12" s="1"/>
  <c r="H185" i="12" s="1"/>
  <c r="G183" i="12"/>
  <c r="G184" i="12" s="1"/>
  <c r="G185" i="12" s="1"/>
  <c r="H186" i="12" s="1"/>
  <c r="F183" i="12"/>
  <c r="F184" i="12" s="1"/>
  <c r="F185" i="12" s="1"/>
  <c r="E183" i="12"/>
  <c r="E184" i="12" s="1"/>
  <c r="E185" i="12" s="1"/>
  <c r="J172" i="12"/>
  <c r="J173" i="12" s="1"/>
  <c r="J174" i="12" s="1"/>
  <c r="I172" i="12"/>
  <c r="I173" i="12" s="1"/>
  <c r="I174" i="12" s="1"/>
  <c r="H172" i="12"/>
  <c r="H173" i="12" s="1"/>
  <c r="H174" i="12" s="1"/>
  <c r="G172" i="12"/>
  <c r="G173" i="12" s="1"/>
  <c r="G174" i="12" s="1"/>
  <c r="F172" i="12"/>
  <c r="F173" i="12" s="1"/>
  <c r="F174" i="12" s="1"/>
  <c r="E172" i="12"/>
  <c r="E173" i="12" s="1"/>
  <c r="E174" i="12" s="1"/>
  <c r="J161" i="12"/>
  <c r="J162" i="12" s="1"/>
  <c r="J163" i="12" s="1"/>
  <c r="I161" i="12"/>
  <c r="I162" i="12" s="1"/>
  <c r="I163" i="12" s="1"/>
  <c r="H161" i="12"/>
  <c r="H162" i="12" s="1"/>
  <c r="H163" i="12" s="1"/>
  <c r="G161" i="12"/>
  <c r="G162" i="12" s="1"/>
  <c r="G163" i="12" s="1"/>
  <c r="F161" i="12"/>
  <c r="F162" i="12" s="1"/>
  <c r="F163" i="12" s="1"/>
  <c r="E161" i="12"/>
  <c r="E162" i="12" s="1"/>
  <c r="E163" i="12" s="1"/>
  <c r="J150" i="12"/>
  <c r="J151" i="12" s="1"/>
  <c r="J152" i="12" s="1"/>
  <c r="I150" i="12"/>
  <c r="I151" i="12" s="1"/>
  <c r="I152" i="12" s="1"/>
  <c r="H150" i="12"/>
  <c r="H151" i="12" s="1"/>
  <c r="H152" i="12" s="1"/>
  <c r="G150" i="12"/>
  <c r="G151" i="12" s="1"/>
  <c r="G152" i="12" s="1"/>
  <c r="F150" i="12"/>
  <c r="F151" i="12" s="1"/>
  <c r="F152" i="12" s="1"/>
  <c r="E150" i="12"/>
  <c r="E151" i="12" s="1"/>
  <c r="E152" i="12" s="1"/>
  <c r="J139" i="12"/>
  <c r="J140" i="12" s="1"/>
  <c r="J141" i="12" s="1"/>
  <c r="I139" i="12"/>
  <c r="I140" i="12" s="1"/>
  <c r="I141" i="12" s="1"/>
  <c r="H139" i="12"/>
  <c r="H140" i="12" s="1"/>
  <c r="H141" i="12" s="1"/>
  <c r="G139" i="12"/>
  <c r="G140" i="12" s="1"/>
  <c r="G141" i="12" s="1"/>
  <c r="F139" i="12"/>
  <c r="F140" i="12" s="1"/>
  <c r="F141" i="12" s="1"/>
  <c r="E139" i="12"/>
  <c r="E140" i="12" s="1"/>
  <c r="E141" i="12" s="1"/>
  <c r="J127" i="12"/>
  <c r="J128" i="12" s="1"/>
  <c r="J129" i="12" s="1"/>
  <c r="I127" i="12"/>
  <c r="I128" i="12" s="1"/>
  <c r="I129" i="12" s="1"/>
  <c r="H127" i="12"/>
  <c r="H128" i="12" s="1"/>
  <c r="H129" i="12" s="1"/>
  <c r="G127" i="12"/>
  <c r="G128" i="12" s="1"/>
  <c r="G129" i="12" s="1"/>
  <c r="F127" i="12"/>
  <c r="F128" i="12" s="1"/>
  <c r="F129" i="12" s="1"/>
  <c r="E127" i="12"/>
  <c r="E128" i="12" s="1"/>
  <c r="E129" i="12" s="1"/>
  <c r="J115" i="12"/>
  <c r="J116" i="12" s="1"/>
  <c r="J117" i="12" s="1"/>
  <c r="I115" i="12"/>
  <c r="I116" i="12" s="1"/>
  <c r="I117" i="12" s="1"/>
  <c r="H115" i="12"/>
  <c r="H116" i="12" s="1"/>
  <c r="H117" i="12" s="1"/>
  <c r="G115" i="12"/>
  <c r="G116" i="12" s="1"/>
  <c r="G117" i="12" s="1"/>
  <c r="F115" i="12"/>
  <c r="F116" i="12" s="1"/>
  <c r="F117" i="12" s="1"/>
  <c r="E115" i="12"/>
  <c r="E116" i="12" s="1"/>
  <c r="E117" i="12" s="1"/>
  <c r="J103" i="12"/>
  <c r="J104" i="12" s="1"/>
  <c r="J105" i="12" s="1"/>
  <c r="I103" i="12"/>
  <c r="I104" i="12" s="1"/>
  <c r="I105" i="12" s="1"/>
  <c r="H103" i="12"/>
  <c r="H104" i="12" s="1"/>
  <c r="H105" i="12" s="1"/>
  <c r="G103" i="12"/>
  <c r="G104" i="12" s="1"/>
  <c r="G105" i="12" s="1"/>
  <c r="F103" i="12"/>
  <c r="F104" i="12" s="1"/>
  <c r="F105" i="12" s="1"/>
  <c r="E103" i="12"/>
  <c r="E104" i="12" s="1"/>
  <c r="E105" i="12" s="1"/>
  <c r="J91" i="12"/>
  <c r="J92" i="12" s="1"/>
  <c r="J93" i="12" s="1"/>
  <c r="I91" i="12"/>
  <c r="I92" i="12" s="1"/>
  <c r="I93" i="12" s="1"/>
  <c r="H91" i="12"/>
  <c r="H92" i="12" s="1"/>
  <c r="H93" i="12" s="1"/>
  <c r="G91" i="12"/>
  <c r="G92" i="12" s="1"/>
  <c r="G93" i="12" s="1"/>
  <c r="F91" i="12"/>
  <c r="F92" i="12" s="1"/>
  <c r="F93" i="12" s="1"/>
  <c r="E91" i="12"/>
  <c r="E92" i="12" s="1"/>
  <c r="E93" i="12" s="1"/>
  <c r="J79" i="12"/>
  <c r="J80" i="12" s="1"/>
  <c r="J81" i="12" s="1"/>
  <c r="I79" i="12"/>
  <c r="I80" i="12" s="1"/>
  <c r="I81" i="12" s="1"/>
  <c r="H79" i="12"/>
  <c r="H80" i="12" s="1"/>
  <c r="H81" i="12" s="1"/>
  <c r="G79" i="12"/>
  <c r="G80" i="12" s="1"/>
  <c r="G81" i="12" s="1"/>
  <c r="F79" i="12"/>
  <c r="F80" i="12" s="1"/>
  <c r="F81" i="12" s="1"/>
  <c r="E79" i="12"/>
  <c r="E80" i="12" s="1"/>
  <c r="E81" i="12" s="1"/>
  <c r="V67" i="12"/>
  <c r="V68" i="12" s="1"/>
  <c r="V69" i="12" s="1"/>
  <c r="U67" i="12"/>
  <c r="U68" i="12" s="1"/>
  <c r="U69" i="12" s="1"/>
  <c r="T67" i="12"/>
  <c r="T68" i="12" s="1"/>
  <c r="T69" i="12" s="1"/>
  <c r="S67" i="12"/>
  <c r="S68" i="12" s="1"/>
  <c r="S69" i="12" s="1"/>
  <c r="R67" i="12"/>
  <c r="R68" i="12" s="1"/>
  <c r="R69" i="12" s="1"/>
  <c r="Q67" i="12"/>
  <c r="Q68" i="12" s="1"/>
  <c r="Q69" i="12" s="1"/>
  <c r="J67" i="12"/>
  <c r="J68" i="12" s="1"/>
  <c r="J69" i="12" s="1"/>
  <c r="I67" i="12"/>
  <c r="I68" i="12" s="1"/>
  <c r="I69" i="12" s="1"/>
  <c r="J70" i="12" s="1"/>
  <c r="H67" i="12"/>
  <c r="H68" i="12" s="1"/>
  <c r="H69" i="12" s="1"/>
  <c r="G67" i="12"/>
  <c r="G68" i="12" s="1"/>
  <c r="G69" i="12" s="1"/>
  <c r="F67" i="12"/>
  <c r="F68" i="12" s="1"/>
  <c r="F69" i="12" s="1"/>
  <c r="E67" i="12"/>
  <c r="E68" i="12" s="1"/>
  <c r="E69" i="12" s="1"/>
  <c r="J55" i="12"/>
  <c r="J56" i="12" s="1"/>
  <c r="J57" i="12" s="1"/>
  <c r="I55" i="12"/>
  <c r="I56" i="12" s="1"/>
  <c r="I57" i="12" s="1"/>
  <c r="H55" i="12"/>
  <c r="H56" i="12" s="1"/>
  <c r="H57" i="12" s="1"/>
  <c r="G55" i="12"/>
  <c r="G56" i="12" s="1"/>
  <c r="G57" i="12" s="1"/>
  <c r="F55" i="12"/>
  <c r="F56" i="12" s="1"/>
  <c r="F57" i="12" s="1"/>
  <c r="E55" i="12"/>
  <c r="E56" i="12" s="1"/>
  <c r="E57" i="12" s="1"/>
  <c r="J44" i="12"/>
  <c r="J45" i="12" s="1"/>
  <c r="J46" i="12" s="1"/>
  <c r="I44" i="12"/>
  <c r="I45" i="12" s="1"/>
  <c r="I46" i="12" s="1"/>
  <c r="H44" i="12"/>
  <c r="H45" i="12" s="1"/>
  <c r="H46" i="12" s="1"/>
  <c r="G44" i="12"/>
  <c r="G45" i="12" s="1"/>
  <c r="G46" i="12" s="1"/>
  <c r="F44" i="12"/>
  <c r="F45" i="12" s="1"/>
  <c r="F46" i="12" s="1"/>
  <c r="E44" i="12"/>
  <c r="E45" i="12" s="1"/>
  <c r="E46" i="12" s="1"/>
  <c r="H33" i="12"/>
  <c r="H34" i="12" s="1"/>
  <c r="H35" i="12" s="1"/>
  <c r="G33" i="12"/>
  <c r="G34" i="12" s="1"/>
  <c r="G35" i="12" s="1"/>
  <c r="F33" i="12"/>
  <c r="F34" i="12" s="1"/>
  <c r="F35" i="12" s="1"/>
  <c r="E33" i="12"/>
  <c r="E34" i="12" s="1"/>
  <c r="H22" i="12"/>
  <c r="H23" i="12" s="1"/>
  <c r="H24" i="12" s="1"/>
  <c r="G22" i="12"/>
  <c r="G23" i="12" s="1"/>
  <c r="G24" i="12" s="1"/>
  <c r="F22" i="12"/>
  <c r="F23" i="12" s="1"/>
  <c r="F24" i="12" s="1"/>
  <c r="E22" i="12"/>
  <c r="E23" i="12" s="1"/>
  <c r="E24" i="12" s="1"/>
  <c r="H11" i="12"/>
  <c r="H12" i="12" s="1"/>
  <c r="H13" i="12" s="1"/>
  <c r="G11" i="12"/>
  <c r="G12" i="12" s="1"/>
  <c r="G13" i="12" s="1"/>
  <c r="F11" i="12"/>
  <c r="F12" i="12" s="1"/>
  <c r="F13" i="12" s="1"/>
  <c r="E11" i="12"/>
  <c r="E12" i="12" s="1"/>
  <c r="E13" i="12" s="1"/>
  <c r="I296" i="6"/>
  <c r="I297" i="6" s="1"/>
  <c r="I298" i="6" s="1"/>
  <c r="H296" i="6"/>
  <c r="H297" i="6" s="1"/>
  <c r="H298" i="6" s="1"/>
  <c r="G296" i="6"/>
  <c r="G297" i="6" s="1"/>
  <c r="G298" i="6" s="1"/>
  <c r="F296" i="6"/>
  <c r="F297" i="6" s="1"/>
  <c r="F298" i="6" s="1"/>
  <c r="E296" i="6"/>
  <c r="E297" i="6" s="1"/>
  <c r="E298" i="6" s="1"/>
  <c r="D296" i="6"/>
  <c r="D297" i="6" s="1"/>
  <c r="D298" i="6" s="1"/>
  <c r="I284" i="6"/>
  <c r="I285" i="6" s="1"/>
  <c r="I286" i="6" s="1"/>
  <c r="H284" i="6"/>
  <c r="H285" i="6" s="1"/>
  <c r="H286" i="6" s="1"/>
  <c r="G284" i="6"/>
  <c r="G285" i="6" s="1"/>
  <c r="G286" i="6" s="1"/>
  <c r="F284" i="6"/>
  <c r="F285" i="6" s="1"/>
  <c r="F286" i="6" s="1"/>
  <c r="E284" i="6"/>
  <c r="E285" i="6" s="1"/>
  <c r="E286" i="6" s="1"/>
  <c r="D284" i="6"/>
  <c r="D285" i="6" s="1"/>
  <c r="D286" i="6" s="1"/>
  <c r="I272" i="6"/>
  <c r="I273" i="6" s="1"/>
  <c r="I274" i="6" s="1"/>
  <c r="H272" i="6"/>
  <c r="H273" i="6" s="1"/>
  <c r="H274" i="6" s="1"/>
  <c r="G272" i="6"/>
  <c r="G273" i="6" s="1"/>
  <c r="G274" i="6" s="1"/>
  <c r="F272" i="6"/>
  <c r="F273" i="6" s="1"/>
  <c r="F274" i="6" s="1"/>
  <c r="E272" i="6"/>
  <c r="E273" i="6" s="1"/>
  <c r="E274" i="6" s="1"/>
  <c r="D272" i="6"/>
  <c r="D273" i="6" s="1"/>
  <c r="D274" i="6" s="1"/>
  <c r="I262" i="6"/>
  <c r="I263" i="6" s="1"/>
  <c r="I264" i="6" s="1"/>
  <c r="H262" i="6"/>
  <c r="H263" i="6" s="1"/>
  <c r="H264" i="6" s="1"/>
  <c r="G262" i="6"/>
  <c r="G263" i="6" s="1"/>
  <c r="G264" i="6" s="1"/>
  <c r="F262" i="6"/>
  <c r="F263" i="6" s="1"/>
  <c r="F264" i="6" s="1"/>
  <c r="E262" i="6"/>
  <c r="E263" i="6" s="1"/>
  <c r="E264" i="6" s="1"/>
  <c r="D262" i="6"/>
  <c r="D263" i="6" s="1"/>
  <c r="D264" i="6" s="1"/>
  <c r="I251" i="6"/>
  <c r="I252" i="6" s="1"/>
  <c r="I253" i="6" s="1"/>
  <c r="H251" i="6"/>
  <c r="H252" i="6" s="1"/>
  <c r="H253" i="6" s="1"/>
  <c r="G251" i="6"/>
  <c r="G252" i="6" s="1"/>
  <c r="G253" i="6" s="1"/>
  <c r="F251" i="6"/>
  <c r="F252" i="6" s="1"/>
  <c r="F253" i="6" s="1"/>
  <c r="E251" i="6"/>
  <c r="E252" i="6" s="1"/>
  <c r="D251" i="6"/>
  <c r="D252" i="6" s="1"/>
  <c r="D253" i="6" s="1"/>
  <c r="V239" i="6"/>
  <c r="V240" i="6" s="1"/>
  <c r="V241" i="6" s="1"/>
  <c r="U239" i="6"/>
  <c r="U240" i="6" s="1"/>
  <c r="U241" i="6" s="1"/>
  <c r="T239" i="6"/>
  <c r="T240" i="6" s="1"/>
  <c r="T241" i="6" s="1"/>
  <c r="S239" i="6"/>
  <c r="S240" i="6" s="1"/>
  <c r="S241" i="6" s="1"/>
  <c r="R239" i="6"/>
  <c r="R240" i="6" s="1"/>
  <c r="R241" i="6" s="1"/>
  <c r="Q239" i="6"/>
  <c r="Q240" i="6" s="1"/>
  <c r="Q241" i="6" s="1"/>
  <c r="I239" i="6"/>
  <c r="I240" i="6" s="1"/>
  <c r="I241" i="6" s="1"/>
  <c r="H239" i="6"/>
  <c r="H240" i="6" s="1"/>
  <c r="H241" i="6" s="1"/>
  <c r="G239" i="6"/>
  <c r="G240" i="6" s="1"/>
  <c r="G241" i="6" s="1"/>
  <c r="F239" i="6"/>
  <c r="F240" i="6" s="1"/>
  <c r="F241" i="6" s="1"/>
  <c r="E239" i="6"/>
  <c r="E240" i="6" s="1"/>
  <c r="E241" i="6" s="1"/>
  <c r="D239" i="6"/>
  <c r="D240" i="6" s="1"/>
  <c r="D241" i="6" s="1"/>
  <c r="I228" i="6"/>
  <c r="I229" i="6" s="1"/>
  <c r="I230" i="6" s="1"/>
  <c r="H228" i="6"/>
  <c r="H229" i="6" s="1"/>
  <c r="H230" i="6" s="1"/>
  <c r="G228" i="6"/>
  <c r="G229" i="6" s="1"/>
  <c r="G230" i="6" s="1"/>
  <c r="F228" i="6"/>
  <c r="F229" i="6" s="1"/>
  <c r="F230" i="6" s="1"/>
  <c r="G231" i="6" s="1"/>
  <c r="E228" i="6"/>
  <c r="E229" i="6" s="1"/>
  <c r="E230" i="6" s="1"/>
  <c r="D228" i="6"/>
  <c r="D229" i="6" s="1"/>
  <c r="D230" i="6" s="1"/>
  <c r="I217" i="6"/>
  <c r="I218" i="6" s="1"/>
  <c r="I219" i="6" s="1"/>
  <c r="H217" i="6"/>
  <c r="H218" i="6" s="1"/>
  <c r="H219" i="6" s="1"/>
  <c r="G217" i="6"/>
  <c r="G218" i="6" s="1"/>
  <c r="G219" i="6" s="1"/>
  <c r="F217" i="6"/>
  <c r="F218" i="6" s="1"/>
  <c r="F219" i="6" s="1"/>
  <c r="E217" i="6"/>
  <c r="E218" i="6" s="1"/>
  <c r="E219" i="6" s="1"/>
  <c r="D217" i="6"/>
  <c r="D218" i="6" s="1"/>
  <c r="D219" i="6" s="1"/>
  <c r="I206" i="6"/>
  <c r="I207" i="6" s="1"/>
  <c r="I208" i="6" s="1"/>
  <c r="H206" i="6"/>
  <c r="H207" i="6" s="1"/>
  <c r="H208" i="6" s="1"/>
  <c r="I209" i="6" s="1"/>
  <c r="G206" i="6"/>
  <c r="G207" i="6" s="1"/>
  <c r="G208" i="6" s="1"/>
  <c r="F206" i="6"/>
  <c r="F207" i="6" s="1"/>
  <c r="F208" i="6" s="1"/>
  <c r="G209" i="6" s="1"/>
  <c r="E206" i="6"/>
  <c r="E207" i="6" s="1"/>
  <c r="E208" i="6" s="1"/>
  <c r="D206" i="6"/>
  <c r="D207" i="6" s="1"/>
  <c r="D208" i="6" s="1"/>
  <c r="Y195" i="6"/>
  <c r="Y196" i="6" s="1"/>
  <c r="Y197" i="6" s="1"/>
  <c r="X195" i="6"/>
  <c r="X196" i="6" s="1"/>
  <c r="X197" i="6" s="1"/>
  <c r="W195" i="6"/>
  <c r="W196" i="6" s="1"/>
  <c r="W197" i="6" s="1"/>
  <c r="V195" i="6"/>
  <c r="V196" i="6" s="1"/>
  <c r="V197" i="6" s="1"/>
  <c r="U195" i="6"/>
  <c r="U196" i="6" s="1"/>
  <c r="U197" i="6" s="1"/>
  <c r="T195" i="6"/>
  <c r="T196" i="6" s="1"/>
  <c r="T197" i="6" s="1"/>
  <c r="S195" i="6"/>
  <c r="S196" i="6" s="1"/>
  <c r="S197" i="6" s="1"/>
  <c r="J195" i="6"/>
  <c r="J196" i="6" s="1"/>
  <c r="J197" i="6" s="1"/>
  <c r="I195" i="6"/>
  <c r="I196" i="6" s="1"/>
  <c r="I197" i="6" s="1"/>
  <c r="H195" i="6"/>
  <c r="H196" i="6" s="1"/>
  <c r="H197" i="6" s="1"/>
  <c r="I198" i="6" s="1"/>
  <c r="G195" i="6"/>
  <c r="G196" i="6" s="1"/>
  <c r="G197" i="6" s="1"/>
  <c r="F195" i="6"/>
  <c r="F196" i="6" s="1"/>
  <c r="F197" i="6" s="1"/>
  <c r="G198" i="6" s="1"/>
  <c r="E195" i="6"/>
  <c r="E196" i="6" s="1"/>
  <c r="E197" i="6" s="1"/>
  <c r="D195" i="6"/>
  <c r="D196" i="6" s="1"/>
  <c r="D197" i="6" s="1"/>
  <c r="I182" i="6"/>
  <c r="I183" i="6" s="1"/>
  <c r="I184" i="6" s="1"/>
  <c r="H182" i="6"/>
  <c r="H183" i="6" s="1"/>
  <c r="H184" i="6" s="1"/>
  <c r="I185" i="6" s="1"/>
  <c r="G182" i="6"/>
  <c r="G183" i="6" s="1"/>
  <c r="G184" i="6" s="1"/>
  <c r="F182" i="6"/>
  <c r="F183" i="6" s="1"/>
  <c r="F184" i="6" s="1"/>
  <c r="G185" i="6" s="1"/>
  <c r="E182" i="6"/>
  <c r="E183" i="6" s="1"/>
  <c r="E184" i="6" s="1"/>
  <c r="D182" i="6"/>
  <c r="D183" i="6" s="1"/>
  <c r="D184" i="6" s="1"/>
  <c r="V172" i="6"/>
  <c r="V173" i="6" s="1"/>
  <c r="V174" i="6" s="1"/>
  <c r="U172" i="6"/>
  <c r="U173" i="6" s="1"/>
  <c r="U174" i="6" s="1"/>
  <c r="T172" i="6"/>
  <c r="T173" i="6" s="1"/>
  <c r="T174" i="6" s="1"/>
  <c r="S172" i="6"/>
  <c r="S173" i="6" s="1"/>
  <c r="S174" i="6" s="1"/>
  <c r="R172" i="6"/>
  <c r="R173" i="6" s="1"/>
  <c r="R174" i="6" s="1"/>
  <c r="Q172" i="6"/>
  <c r="Q173" i="6" s="1"/>
  <c r="Q174" i="6" s="1"/>
  <c r="I171" i="6"/>
  <c r="I172" i="6" s="1"/>
  <c r="I173" i="6" s="1"/>
  <c r="H171" i="6"/>
  <c r="H172" i="6" s="1"/>
  <c r="H173" i="6" s="1"/>
  <c r="G171" i="6"/>
  <c r="G172" i="6" s="1"/>
  <c r="G173" i="6" s="1"/>
  <c r="F171" i="6"/>
  <c r="F172" i="6" s="1"/>
  <c r="F173" i="6" s="1"/>
  <c r="E171" i="6"/>
  <c r="E172" i="6" s="1"/>
  <c r="E173" i="6" s="1"/>
  <c r="D171" i="6"/>
  <c r="D172" i="6" s="1"/>
  <c r="D173" i="6" s="1"/>
  <c r="I160" i="6"/>
  <c r="I161" i="6" s="1"/>
  <c r="I162" i="6" s="1"/>
  <c r="H160" i="6"/>
  <c r="H161" i="6" s="1"/>
  <c r="H162" i="6" s="1"/>
  <c r="G160" i="6"/>
  <c r="G161" i="6" s="1"/>
  <c r="G162" i="6" s="1"/>
  <c r="F160" i="6"/>
  <c r="F161" i="6" s="1"/>
  <c r="F162" i="6" s="1"/>
  <c r="E160" i="6"/>
  <c r="E161" i="6" s="1"/>
  <c r="E162" i="6" s="1"/>
  <c r="D160" i="6"/>
  <c r="D161" i="6" s="1"/>
  <c r="D162" i="6" s="1"/>
  <c r="I149" i="6"/>
  <c r="I150" i="6" s="1"/>
  <c r="I151" i="6" s="1"/>
  <c r="H149" i="6"/>
  <c r="H150" i="6" s="1"/>
  <c r="H151" i="6" s="1"/>
  <c r="G149" i="6"/>
  <c r="G150" i="6" s="1"/>
  <c r="G151" i="6" s="1"/>
  <c r="F149" i="6"/>
  <c r="F150" i="6" s="1"/>
  <c r="F151" i="6" s="1"/>
  <c r="E149" i="6"/>
  <c r="E150" i="6" s="1"/>
  <c r="E151" i="6" s="1"/>
  <c r="D149" i="6"/>
  <c r="D150" i="6" s="1"/>
  <c r="D151" i="6" s="1"/>
  <c r="I138" i="6"/>
  <c r="I139" i="6" s="1"/>
  <c r="I140" i="6" s="1"/>
  <c r="H138" i="6"/>
  <c r="H139" i="6" s="1"/>
  <c r="H140" i="6" s="1"/>
  <c r="G138" i="6"/>
  <c r="G139" i="6" s="1"/>
  <c r="G140" i="6" s="1"/>
  <c r="F138" i="6"/>
  <c r="F139" i="6" s="1"/>
  <c r="F140" i="6" s="1"/>
  <c r="E138" i="6"/>
  <c r="E139" i="6" s="1"/>
  <c r="E140" i="6" s="1"/>
  <c r="D138" i="6"/>
  <c r="D139" i="6" s="1"/>
  <c r="D140" i="6" s="1"/>
  <c r="U126" i="6"/>
  <c r="U127" i="6" s="1"/>
  <c r="U128" i="6" s="1"/>
  <c r="T126" i="6"/>
  <c r="T127" i="6" s="1"/>
  <c r="T128" i="6" s="1"/>
  <c r="S126" i="6"/>
  <c r="S127" i="6" s="1"/>
  <c r="S128" i="6" s="1"/>
  <c r="R126" i="6"/>
  <c r="R127" i="6" s="1"/>
  <c r="R128" i="6" s="1"/>
  <c r="Q126" i="6"/>
  <c r="Q127" i="6" s="1"/>
  <c r="Q128" i="6" s="1"/>
  <c r="P126" i="6"/>
  <c r="P127" i="6" s="1"/>
  <c r="P128" i="6" s="1"/>
  <c r="I126" i="6"/>
  <c r="I127" i="6" s="1"/>
  <c r="I128" i="6" s="1"/>
  <c r="H126" i="6"/>
  <c r="H127" i="6" s="1"/>
  <c r="H128" i="6" s="1"/>
  <c r="G126" i="6"/>
  <c r="G127" i="6" s="1"/>
  <c r="G128" i="6" s="1"/>
  <c r="F126" i="6"/>
  <c r="F127" i="6" s="1"/>
  <c r="F128" i="6" s="1"/>
  <c r="E126" i="6"/>
  <c r="E127" i="6" s="1"/>
  <c r="E128" i="6" s="1"/>
  <c r="D126" i="6"/>
  <c r="D127" i="6" s="1"/>
  <c r="D128" i="6" s="1"/>
  <c r="I114" i="6"/>
  <c r="I115" i="6" s="1"/>
  <c r="I116" i="6" s="1"/>
  <c r="H114" i="6"/>
  <c r="H115" i="6" s="1"/>
  <c r="H116" i="6" s="1"/>
  <c r="G114" i="6"/>
  <c r="G115" i="6" s="1"/>
  <c r="G116" i="6" s="1"/>
  <c r="F114" i="6"/>
  <c r="F115" i="6" s="1"/>
  <c r="F116" i="6" s="1"/>
  <c r="E114" i="6"/>
  <c r="E115" i="6" s="1"/>
  <c r="E116" i="6" s="1"/>
  <c r="D114" i="6"/>
  <c r="D115" i="6" s="1"/>
  <c r="D116" i="6" s="1"/>
  <c r="I102" i="6"/>
  <c r="I103" i="6" s="1"/>
  <c r="I104" i="6" s="1"/>
  <c r="H102" i="6"/>
  <c r="H103" i="6" s="1"/>
  <c r="H104" i="6" s="1"/>
  <c r="G102" i="6"/>
  <c r="G103" i="6" s="1"/>
  <c r="G104" i="6" s="1"/>
  <c r="F102" i="6"/>
  <c r="F103" i="6" s="1"/>
  <c r="F104" i="6" s="1"/>
  <c r="E102" i="6"/>
  <c r="E103" i="6" s="1"/>
  <c r="E104" i="6" s="1"/>
  <c r="D102" i="6"/>
  <c r="D103" i="6" s="1"/>
  <c r="D104" i="6" s="1"/>
  <c r="I90" i="6"/>
  <c r="I91" i="6" s="1"/>
  <c r="I92" i="6" s="1"/>
  <c r="H90" i="6"/>
  <c r="H91" i="6" s="1"/>
  <c r="H92" i="6" s="1"/>
  <c r="G90" i="6"/>
  <c r="G91" i="6" s="1"/>
  <c r="G92" i="6" s="1"/>
  <c r="F90" i="6"/>
  <c r="F91" i="6" s="1"/>
  <c r="F92" i="6" s="1"/>
  <c r="E90" i="6"/>
  <c r="E91" i="6" s="1"/>
  <c r="E92" i="6" s="1"/>
  <c r="D90" i="6"/>
  <c r="D91" i="6" s="1"/>
  <c r="D92" i="6" s="1"/>
  <c r="I78" i="6"/>
  <c r="I79" i="6" s="1"/>
  <c r="I80" i="6" s="1"/>
  <c r="H78" i="6"/>
  <c r="H79" i="6" s="1"/>
  <c r="H80" i="6" s="1"/>
  <c r="G78" i="6"/>
  <c r="G79" i="6" s="1"/>
  <c r="G80" i="6" s="1"/>
  <c r="F78" i="6"/>
  <c r="F79" i="6" s="1"/>
  <c r="F80" i="6" s="1"/>
  <c r="E78" i="6"/>
  <c r="E79" i="6" s="1"/>
  <c r="E80" i="6" s="1"/>
  <c r="D78" i="6"/>
  <c r="D79" i="6" s="1"/>
  <c r="D80" i="6" s="1"/>
  <c r="U66" i="6"/>
  <c r="U67" i="6" s="1"/>
  <c r="U68" i="6" s="1"/>
  <c r="T66" i="6"/>
  <c r="T67" i="6" s="1"/>
  <c r="T68" i="6" s="1"/>
  <c r="S66" i="6"/>
  <c r="S67" i="6" s="1"/>
  <c r="S68" i="6" s="1"/>
  <c r="R66" i="6"/>
  <c r="R67" i="6" s="1"/>
  <c r="R68" i="6" s="1"/>
  <c r="Q66" i="6"/>
  <c r="Q67" i="6" s="1"/>
  <c r="Q68" i="6" s="1"/>
  <c r="P66" i="6"/>
  <c r="P67" i="6" s="1"/>
  <c r="P68" i="6" s="1"/>
  <c r="I66" i="6"/>
  <c r="I67" i="6" s="1"/>
  <c r="I68" i="6" s="1"/>
  <c r="H66" i="6"/>
  <c r="H67" i="6" s="1"/>
  <c r="H68" i="6" s="1"/>
  <c r="G66" i="6"/>
  <c r="G67" i="6" s="1"/>
  <c r="G68" i="6" s="1"/>
  <c r="F66" i="6"/>
  <c r="F67" i="6" s="1"/>
  <c r="F68" i="6" s="1"/>
  <c r="E66" i="6"/>
  <c r="E67" i="6" s="1"/>
  <c r="E68" i="6" s="1"/>
  <c r="D66" i="6"/>
  <c r="D67" i="6" s="1"/>
  <c r="D68" i="6" s="1"/>
  <c r="I54" i="6"/>
  <c r="I55" i="6" s="1"/>
  <c r="I56" i="6" s="1"/>
  <c r="H54" i="6"/>
  <c r="H55" i="6" s="1"/>
  <c r="H56" i="6" s="1"/>
  <c r="G54" i="6"/>
  <c r="G55" i="6" s="1"/>
  <c r="G56" i="6" s="1"/>
  <c r="F54" i="6"/>
  <c r="F55" i="6" s="1"/>
  <c r="F56" i="6" s="1"/>
  <c r="E54" i="6"/>
  <c r="E55" i="6" s="1"/>
  <c r="E56" i="6" s="1"/>
  <c r="D54" i="6"/>
  <c r="D55" i="6" s="1"/>
  <c r="D56" i="6" s="1"/>
  <c r="I43" i="6"/>
  <c r="I44" i="6" s="1"/>
  <c r="I45" i="6" s="1"/>
  <c r="H43" i="6"/>
  <c r="H44" i="6" s="1"/>
  <c r="H45" i="6" s="1"/>
  <c r="G43" i="6"/>
  <c r="G44" i="6" s="1"/>
  <c r="G45" i="6" s="1"/>
  <c r="F43" i="6"/>
  <c r="F44" i="6" s="1"/>
  <c r="F45" i="6" s="1"/>
  <c r="E43" i="6"/>
  <c r="E44" i="6" s="1"/>
  <c r="E45" i="6" s="1"/>
  <c r="D43" i="6"/>
  <c r="D44" i="6" s="1"/>
  <c r="D45" i="6" s="1"/>
  <c r="G32" i="6"/>
  <c r="G33" i="6" s="1"/>
  <c r="G34" i="6" s="1"/>
  <c r="F32" i="6"/>
  <c r="F33" i="6" s="1"/>
  <c r="F34" i="6" s="1"/>
  <c r="E32" i="6"/>
  <c r="E33" i="6" s="1"/>
  <c r="E34" i="6" s="1"/>
  <c r="D32" i="6"/>
  <c r="D33" i="6" s="1"/>
  <c r="G21" i="6"/>
  <c r="G22" i="6" s="1"/>
  <c r="G23" i="6" s="1"/>
  <c r="F21" i="6"/>
  <c r="F22" i="6" s="1"/>
  <c r="F23" i="6" s="1"/>
  <c r="E21" i="6"/>
  <c r="E22" i="6" s="1"/>
  <c r="E23" i="6" s="1"/>
  <c r="D21" i="6"/>
  <c r="D22" i="6" s="1"/>
  <c r="D23" i="6" s="1"/>
  <c r="G10" i="6"/>
  <c r="G11" i="6" s="1"/>
  <c r="G12" i="6" s="1"/>
  <c r="F10" i="6"/>
  <c r="F11" i="6" s="1"/>
  <c r="F12" i="6" s="1"/>
  <c r="E10" i="6"/>
  <c r="E11" i="6" s="1"/>
  <c r="E12" i="6" s="1"/>
  <c r="D10" i="6"/>
  <c r="D11" i="6" s="1"/>
  <c r="D12" i="6" s="1"/>
  <c r="I309" i="1"/>
  <c r="I310" i="1" s="1"/>
  <c r="I311" i="1" s="1"/>
  <c r="H309" i="1"/>
  <c r="H310" i="1" s="1"/>
  <c r="H311" i="1" s="1"/>
  <c r="G309" i="1"/>
  <c r="G310" i="1" s="1"/>
  <c r="G311" i="1" s="1"/>
  <c r="F309" i="1"/>
  <c r="F310" i="1" s="1"/>
  <c r="F311" i="1" s="1"/>
  <c r="E309" i="1"/>
  <c r="E310" i="1" s="1"/>
  <c r="E311" i="1" s="1"/>
  <c r="D309" i="1"/>
  <c r="D310" i="1" s="1"/>
  <c r="D311" i="1" s="1"/>
  <c r="I296" i="1"/>
  <c r="I297" i="1" s="1"/>
  <c r="I298" i="1" s="1"/>
  <c r="H296" i="1"/>
  <c r="H297" i="1" s="1"/>
  <c r="H298" i="1" s="1"/>
  <c r="G296" i="1"/>
  <c r="G297" i="1" s="1"/>
  <c r="G298" i="1" s="1"/>
  <c r="F296" i="1"/>
  <c r="F297" i="1" s="1"/>
  <c r="F298" i="1" s="1"/>
  <c r="E296" i="1"/>
  <c r="E297" i="1" s="1"/>
  <c r="E298" i="1" s="1"/>
  <c r="D296" i="1"/>
  <c r="D297" i="1" s="1"/>
  <c r="D298" i="1" s="1"/>
  <c r="I284" i="1"/>
  <c r="I285" i="1" s="1"/>
  <c r="I286" i="1" s="1"/>
  <c r="H284" i="1"/>
  <c r="H285" i="1" s="1"/>
  <c r="H286" i="1" s="1"/>
  <c r="G284" i="1"/>
  <c r="G285" i="1" s="1"/>
  <c r="G286" i="1" s="1"/>
  <c r="F284" i="1"/>
  <c r="F285" i="1" s="1"/>
  <c r="F286" i="1" s="1"/>
  <c r="E284" i="1"/>
  <c r="E285" i="1" s="1"/>
  <c r="E286" i="1" s="1"/>
  <c r="D284" i="1"/>
  <c r="D285" i="1" s="1"/>
  <c r="D286" i="1" s="1"/>
  <c r="I272" i="1"/>
  <c r="I273" i="1" s="1"/>
  <c r="I274" i="1" s="1"/>
  <c r="H272" i="1"/>
  <c r="H273" i="1" s="1"/>
  <c r="H274" i="1" s="1"/>
  <c r="I275" i="1" s="1"/>
  <c r="G272" i="1"/>
  <c r="G273" i="1" s="1"/>
  <c r="G274" i="1" s="1"/>
  <c r="F272" i="1"/>
  <c r="F273" i="1" s="1"/>
  <c r="F274" i="1" s="1"/>
  <c r="E272" i="1"/>
  <c r="E273" i="1" s="1"/>
  <c r="E274" i="1" s="1"/>
  <c r="D272" i="1"/>
  <c r="D273" i="1" s="1"/>
  <c r="D274" i="1" s="1"/>
  <c r="I262" i="1"/>
  <c r="I263" i="1" s="1"/>
  <c r="I264" i="1" s="1"/>
  <c r="H262" i="1"/>
  <c r="H263" i="1" s="1"/>
  <c r="H264" i="1" s="1"/>
  <c r="G262" i="1"/>
  <c r="G263" i="1" s="1"/>
  <c r="G264" i="1" s="1"/>
  <c r="F262" i="1"/>
  <c r="F263" i="1" s="1"/>
  <c r="F264" i="1" s="1"/>
  <c r="E262" i="1"/>
  <c r="E263" i="1" s="1"/>
  <c r="E264" i="1" s="1"/>
  <c r="D262" i="1"/>
  <c r="D263" i="1" s="1"/>
  <c r="D264" i="1" s="1"/>
  <c r="I251" i="1"/>
  <c r="I252" i="1" s="1"/>
  <c r="I253" i="1" s="1"/>
  <c r="H251" i="1"/>
  <c r="H252" i="1" s="1"/>
  <c r="H253" i="1" s="1"/>
  <c r="G251" i="1"/>
  <c r="G252" i="1" s="1"/>
  <c r="G253" i="1" s="1"/>
  <c r="F251" i="1"/>
  <c r="F252" i="1" s="1"/>
  <c r="F253" i="1" s="1"/>
  <c r="E251" i="1"/>
  <c r="E252" i="1" s="1"/>
  <c r="E253" i="1" s="1"/>
  <c r="D251" i="1"/>
  <c r="D252" i="1" s="1"/>
  <c r="D253" i="1" s="1"/>
  <c r="I239" i="1"/>
  <c r="I240" i="1" s="1"/>
  <c r="I241" i="1" s="1"/>
  <c r="H239" i="1"/>
  <c r="H240" i="1" s="1"/>
  <c r="H241" i="1" s="1"/>
  <c r="G239" i="1"/>
  <c r="G240" i="1" s="1"/>
  <c r="G241" i="1" s="1"/>
  <c r="F239" i="1"/>
  <c r="F240" i="1" s="1"/>
  <c r="F241" i="1" s="1"/>
  <c r="E239" i="1"/>
  <c r="E240" i="1" s="1"/>
  <c r="E241" i="1" s="1"/>
  <c r="D239" i="1"/>
  <c r="D240" i="1" s="1"/>
  <c r="D241" i="1" s="1"/>
  <c r="I228" i="1"/>
  <c r="I229" i="1" s="1"/>
  <c r="I230" i="1" s="1"/>
  <c r="H228" i="1"/>
  <c r="H229" i="1" s="1"/>
  <c r="H230" i="1" s="1"/>
  <c r="G228" i="1"/>
  <c r="G229" i="1" s="1"/>
  <c r="G230" i="1" s="1"/>
  <c r="F228" i="1"/>
  <c r="F229" i="1" s="1"/>
  <c r="F230" i="1" s="1"/>
  <c r="G231" i="1" s="1"/>
  <c r="E228" i="1"/>
  <c r="E229" i="1" s="1"/>
  <c r="E230" i="1" s="1"/>
  <c r="D228" i="1"/>
  <c r="D229" i="1" s="1"/>
  <c r="D230" i="1" s="1"/>
  <c r="I217" i="1"/>
  <c r="I218" i="1" s="1"/>
  <c r="I219" i="1" s="1"/>
  <c r="H217" i="1"/>
  <c r="H218" i="1" s="1"/>
  <c r="H219" i="1" s="1"/>
  <c r="I220" i="1" s="1"/>
  <c r="G217" i="1"/>
  <c r="G218" i="1" s="1"/>
  <c r="G219" i="1" s="1"/>
  <c r="F217" i="1"/>
  <c r="F218" i="1" s="1"/>
  <c r="F219" i="1" s="1"/>
  <c r="E217" i="1"/>
  <c r="E218" i="1" s="1"/>
  <c r="E219" i="1" s="1"/>
  <c r="D217" i="1"/>
  <c r="D218" i="1" s="1"/>
  <c r="D219" i="1" s="1"/>
  <c r="I206" i="1"/>
  <c r="I207" i="1" s="1"/>
  <c r="I208" i="1" s="1"/>
  <c r="H206" i="1"/>
  <c r="H207" i="1" s="1"/>
  <c r="H208" i="1" s="1"/>
  <c r="I209" i="1" s="1"/>
  <c r="G206" i="1"/>
  <c r="G207" i="1" s="1"/>
  <c r="G208" i="1" s="1"/>
  <c r="F206" i="1"/>
  <c r="F207" i="1" s="1"/>
  <c r="F208" i="1" s="1"/>
  <c r="G209" i="1" s="1"/>
  <c r="E206" i="1"/>
  <c r="E207" i="1" s="1"/>
  <c r="E208" i="1" s="1"/>
  <c r="D206" i="1"/>
  <c r="D207" i="1" s="1"/>
  <c r="D208" i="1" s="1"/>
  <c r="Y195" i="1"/>
  <c r="Y196" i="1" s="1"/>
  <c r="Y197" i="1" s="1"/>
  <c r="X195" i="1"/>
  <c r="X196" i="1" s="1"/>
  <c r="X197" i="1" s="1"/>
  <c r="W195" i="1"/>
  <c r="W196" i="1" s="1"/>
  <c r="W197" i="1" s="1"/>
  <c r="X198" i="1" s="1"/>
  <c r="V195" i="1"/>
  <c r="V196" i="1" s="1"/>
  <c r="V197" i="1" s="1"/>
  <c r="U195" i="1"/>
  <c r="U196" i="1" s="1"/>
  <c r="U197" i="1" s="1"/>
  <c r="T195" i="1"/>
  <c r="T196" i="1" s="1"/>
  <c r="T197" i="1" s="1"/>
  <c r="S195" i="1"/>
  <c r="S196" i="1" s="1"/>
  <c r="S197" i="1" s="1"/>
  <c r="J195" i="1"/>
  <c r="J196" i="1" s="1"/>
  <c r="J197" i="1" s="1"/>
  <c r="I195" i="1"/>
  <c r="I196" i="1" s="1"/>
  <c r="I197" i="1" s="1"/>
  <c r="H195" i="1"/>
  <c r="H196" i="1" s="1"/>
  <c r="H197" i="1" s="1"/>
  <c r="I198" i="1" s="1"/>
  <c r="G195" i="1"/>
  <c r="G196" i="1" s="1"/>
  <c r="G197" i="1" s="1"/>
  <c r="F195" i="1"/>
  <c r="F196" i="1" s="1"/>
  <c r="F197" i="1" s="1"/>
  <c r="G198" i="1" s="1"/>
  <c r="E195" i="1"/>
  <c r="E196" i="1" s="1"/>
  <c r="E197" i="1" s="1"/>
  <c r="D195" i="1"/>
  <c r="D196" i="1" s="1"/>
  <c r="D197" i="1" s="1"/>
  <c r="I182" i="1"/>
  <c r="I183" i="1" s="1"/>
  <c r="I184" i="1" s="1"/>
  <c r="H182" i="1"/>
  <c r="H183" i="1" s="1"/>
  <c r="H184" i="1" s="1"/>
  <c r="I185" i="1" s="1"/>
  <c r="G182" i="1"/>
  <c r="G183" i="1" s="1"/>
  <c r="G184" i="1" s="1"/>
  <c r="F182" i="1"/>
  <c r="F183" i="1" s="1"/>
  <c r="F184" i="1" s="1"/>
  <c r="G185" i="1" s="1"/>
  <c r="E182" i="1"/>
  <c r="E183" i="1" s="1"/>
  <c r="E184" i="1" s="1"/>
  <c r="D182" i="1"/>
  <c r="D183" i="1" s="1"/>
  <c r="D184" i="1" s="1"/>
  <c r="I171" i="1"/>
  <c r="I172" i="1" s="1"/>
  <c r="I173" i="1" s="1"/>
  <c r="H171" i="1"/>
  <c r="H172" i="1" s="1"/>
  <c r="H173" i="1" s="1"/>
  <c r="G171" i="1"/>
  <c r="G172" i="1" s="1"/>
  <c r="G173" i="1" s="1"/>
  <c r="F171" i="1"/>
  <c r="F172" i="1" s="1"/>
  <c r="F173" i="1" s="1"/>
  <c r="E171" i="1"/>
  <c r="E172" i="1" s="1"/>
  <c r="E173" i="1" s="1"/>
  <c r="D171" i="1"/>
  <c r="D172" i="1" s="1"/>
  <c r="D173" i="1" s="1"/>
  <c r="I160" i="1"/>
  <c r="I161" i="1" s="1"/>
  <c r="I162" i="1" s="1"/>
  <c r="H160" i="1"/>
  <c r="H161" i="1" s="1"/>
  <c r="H162" i="1" s="1"/>
  <c r="G160" i="1"/>
  <c r="G161" i="1" s="1"/>
  <c r="G162" i="1" s="1"/>
  <c r="F160" i="1"/>
  <c r="F161" i="1" s="1"/>
  <c r="F162" i="1" s="1"/>
  <c r="E160" i="1"/>
  <c r="E161" i="1" s="1"/>
  <c r="E162" i="1" s="1"/>
  <c r="D160" i="1"/>
  <c r="D161" i="1" s="1"/>
  <c r="D162" i="1" s="1"/>
  <c r="I149" i="1"/>
  <c r="I150" i="1" s="1"/>
  <c r="I151" i="1" s="1"/>
  <c r="H149" i="1"/>
  <c r="H150" i="1" s="1"/>
  <c r="H151" i="1" s="1"/>
  <c r="G149" i="1"/>
  <c r="G150" i="1" s="1"/>
  <c r="G151" i="1" s="1"/>
  <c r="F149" i="1"/>
  <c r="F150" i="1" s="1"/>
  <c r="F151" i="1" s="1"/>
  <c r="E149" i="1"/>
  <c r="E150" i="1" s="1"/>
  <c r="E151" i="1" s="1"/>
  <c r="D149" i="1"/>
  <c r="D150" i="1" s="1"/>
  <c r="D151" i="1" s="1"/>
  <c r="I138" i="1"/>
  <c r="I139" i="1" s="1"/>
  <c r="I140" i="1" s="1"/>
  <c r="H138" i="1"/>
  <c r="H139" i="1" s="1"/>
  <c r="H140" i="1" s="1"/>
  <c r="G138" i="1"/>
  <c r="G139" i="1" s="1"/>
  <c r="G140" i="1" s="1"/>
  <c r="F138" i="1"/>
  <c r="F139" i="1" s="1"/>
  <c r="F140" i="1" s="1"/>
  <c r="E138" i="1"/>
  <c r="E139" i="1" s="1"/>
  <c r="E140" i="1" s="1"/>
  <c r="D138" i="1"/>
  <c r="D139" i="1" s="1"/>
  <c r="D140" i="1" s="1"/>
  <c r="I126" i="1"/>
  <c r="I127" i="1" s="1"/>
  <c r="I128" i="1" s="1"/>
  <c r="H126" i="1"/>
  <c r="H127" i="1" s="1"/>
  <c r="H128" i="1" s="1"/>
  <c r="G126" i="1"/>
  <c r="G127" i="1" s="1"/>
  <c r="G128" i="1" s="1"/>
  <c r="F126" i="1"/>
  <c r="F127" i="1" s="1"/>
  <c r="F128" i="1" s="1"/>
  <c r="E126" i="1"/>
  <c r="E127" i="1" s="1"/>
  <c r="E128" i="1" s="1"/>
  <c r="D126" i="1"/>
  <c r="D127" i="1" s="1"/>
  <c r="D128" i="1" s="1"/>
  <c r="I114" i="1"/>
  <c r="I115" i="1" s="1"/>
  <c r="I116" i="1" s="1"/>
  <c r="H114" i="1"/>
  <c r="H115" i="1" s="1"/>
  <c r="H116" i="1" s="1"/>
  <c r="G114" i="1"/>
  <c r="G115" i="1" s="1"/>
  <c r="G116" i="1" s="1"/>
  <c r="F114" i="1"/>
  <c r="F115" i="1" s="1"/>
  <c r="F116" i="1" s="1"/>
  <c r="E114" i="1"/>
  <c r="E115" i="1" s="1"/>
  <c r="E116" i="1" s="1"/>
  <c r="D114" i="1"/>
  <c r="D115" i="1" s="1"/>
  <c r="D116" i="1" s="1"/>
  <c r="I102" i="1"/>
  <c r="I103" i="1" s="1"/>
  <c r="I104" i="1" s="1"/>
  <c r="H102" i="1"/>
  <c r="H103" i="1" s="1"/>
  <c r="H104" i="1" s="1"/>
  <c r="G102" i="1"/>
  <c r="G103" i="1" s="1"/>
  <c r="G104" i="1" s="1"/>
  <c r="F102" i="1"/>
  <c r="F103" i="1" s="1"/>
  <c r="F104" i="1" s="1"/>
  <c r="E102" i="1"/>
  <c r="E103" i="1" s="1"/>
  <c r="E104" i="1" s="1"/>
  <c r="D102" i="1"/>
  <c r="D103" i="1" s="1"/>
  <c r="D104" i="1" s="1"/>
  <c r="I90" i="1"/>
  <c r="I91" i="1" s="1"/>
  <c r="I92" i="1" s="1"/>
  <c r="H90" i="1"/>
  <c r="H91" i="1" s="1"/>
  <c r="H92" i="1" s="1"/>
  <c r="G90" i="1"/>
  <c r="G91" i="1" s="1"/>
  <c r="G92" i="1" s="1"/>
  <c r="F90" i="1"/>
  <c r="F91" i="1" s="1"/>
  <c r="F92" i="1" s="1"/>
  <c r="E90" i="1"/>
  <c r="E91" i="1" s="1"/>
  <c r="E92" i="1" s="1"/>
  <c r="D90" i="1"/>
  <c r="D91" i="1" s="1"/>
  <c r="D92" i="1" s="1"/>
  <c r="I78" i="1"/>
  <c r="I79" i="1" s="1"/>
  <c r="I80" i="1" s="1"/>
  <c r="H78" i="1"/>
  <c r="H79" i="1" s="1"/>
  <c r="H80" i="1" s="1"/>
  <c r="G78" i="1"/>
  <c r="G79" i="1" s="1"/>
  <c r="G80" i="1" s="1"/>
  <c r="F78" i="1"/>
  <c r="F79" i="1" s="1"/>
  <c r="F80" i="1" s="1"/>
  <c r="E78" i="1"/>
  <c r="E79" i="1" s="1"/>
  <c r="E80" i="1" s="1"/>
  <c r="D78" i="1"/>
  <c r="D79" i="1" s="1"/>
  <c r="D80" i="1" s="1"/>
  <c r="U66" i="1"/>
  <c r="U67" i="1" s="1"/>
  <c r="U68" i="1" s="1"/>
  <c r="T66" i="1"/>
  <c r="T67" i="1" s="1"/>
  <c r="T68" i="1" s="1"/>
  <c r="S66" i="1"/>
  <c r="S67" i="1" s="1"/>
  <c r="S68" i="1" s="1"/>
  <c r="R66" i="1"/>
  <c r="R67" i="1" s="1"/>
  <c r="R68" i="1" s="1"/>
  <c r="Q66" i="1"/>
  <c r="Q67" i="1" s="1"/>
  <c r="Q68" i="1" s="1"/>
  <c r="P66" i="1"/>
  <c r="P67" i="1" s="1"/>
  <c r="P68" i="1" s="1"/>
  <c r="I66" i="1"/>
  <c r="I67" i="1" s="1"/>
  <c r="I68" i="1" s="1"/>
  <c r="H66" i="1"/>
  <c r="H67" i="1" s="1"/>
  <c r="H68" i="1" s="1"/>
  <c r="I69" i="1" s="1"/>
  <c r="G66" i="1"/>
  <c r="G67" i="1" s="1"/>
  <c r="G68" i="1" s="1"/>
  <c r="F66" i="1"/>
  <c r="F67" i="1" s="1"/>
  <c r="F68" i="1" s="1"/>
  <c r="E66" i="1"/>
  <c r="E67" i="1" s="1"/>
  <c r="E68" i="1" s="1"/>
  <c r="D66" i="1"/>
  <c r="D67" i="1" s="1"/>
  <c r="D68" i="1" s="1"/>
  <c r="I54" i="1"/>
  <c r="I55" i="1" s="1"/>
  <c r="I56" i="1" s="1"/>
  <c r="H54" i="1"/>
  <c r="H55" i="1" s="1"/>
  <c r="H56" i="1" s="1"/>
  <c r="G54" i="1"/>
  <c r="G55" i="1" s="1"/>
  <c r="G56" i="1" s="1"/>
  <c r="F54" i="1"/>
  <c r="F55" i="1" s="1"/>
  <c r="F56" i="1" s="1"/>
  <c r="E54" i="1"/>
  <c r="E55" i="1" s="1"/>
  <c r="E56" i="1" s="1"/>
  <c r="D54" i="1"/>
  <c r="D55" i="1" s="1"/>
  <c r="D56" i="1" s="1"/>
  <c r="I43" i="1"/>
  <c r="I44" i="1" s="1"/>
  <c r="I45" i="1" s="1"/>
  <c r="H43" i="1"/>
  <c r="H44" i="1" s="1"/>
  <c r="H45" i="1" s="1"/>
  <c r="G43" i="1"/>
  <c r="G44" i="1" s="1"/>
  <c r="G45" i="1" s="1"/>
  <c r="F43" i="1"/>
  <c r="F44" i="1" s="1"/>
  <c r="F45" i="1" s="1"/>
  <c r="E43" i="1"/>
  <c r="E44" i="1" s="1"/>
  <c r="E45" i="1" s="1"/>
  <c r="D43" i="1"/>
  <c r="D44" i="1" s="1"/>
  <c r="D45" i="1" s="1"/>
  <c r="G32" i="1"/>
  <c r="G33" i="1" s="1"/>
  <c r="G34" i="1" s="1"/>
  <c r="F32" i="1"/>
  <c r="F33" i="1" s="1"/>
  <c r="F34" i="1" s="1"/>
  <c r="E32" i="1"/>
  <c r="E33" i="1" s="1"/>
  <c r="E34" i="1" s="1"/>
  <c r="D32" i="1"/>
  <c r="D33" i="1" s="1"/>
  <c r="G21" i="1"/>
  <c r="G22" i="1" s="1"/>
  <c r="G23" i="1" s="1"/>
  <c r="F21" i="1"/>
  <c r="F22" i="1" s="1"/>
  <c r="F23" i="1" s="1"/>
  <c r="E21" i="1"/>
  <c r="E22" i="1" s="1"/>
  <c r="E23" i="1" s="1"/>
  <c r="D21" i="1"/>
  <c r="D22" i="1" s="1"/>
  <c r="D23" i="1" s="1"/>
  <c r="G10" i="1"/>
  <c r="G11" i="1" s="1"/>
  <c r="G12" i="1" s="1"/>
  <c r="F10" i="1"/>
  <c r="F11" i="1" s="1"/>
  <c r="F12" i="1" s="1"/>
  <c r="E10" i="1"/>
  <c r="E11" i="1" s="1"/>
  <c r="E12" i="1" s="1"/>
  <c r="D10" i="1"/>
  <c r="D11" i="1" s="1"/>
  <c r="D12" i="1" s="1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2" i="5"/>
  <c r="P41" i="5"/>
  <c r="P40" i="5"/>
  <c r="P39" i="5"/>
  <c r="P38" i="5"/>
  <c r="P37" i="5"/>
  <c r="P36" i="5"/>
  <c r="P35" i="5"/>
  <c r="C35" i="5"/>
  <c r="P34" i="5"/>
  <c r="P33" i="5"/>
  <c r="P32" i="5"/>
  <c r="G32" i="5"/>
  <c r="F32" i="5"/>
  <c r="P31" i="5"/>
  <c r="P30" i="5"/>
  <c r="P29" i="5"/>
  <c r="P28" i="5"/>
  <c r="P27" i="5"/>
  <c r="AA21" i="5"/>
  <c r="AC21" i="5" s="1"/>
  <c r="Z21" i="5"/>
  <c r="AB21" i="5" s="1"/>
  <c r="Y21" i="5"/>
  <c r="X21" i="5"/>
  <c r="U21" i="5"/>
  <c r="T21" i="5"/>
  <c r="AA20" i="5"/>
  <c r="AC20" i="5" s="1"/>
  <c r="Z20" i="5"/>
  <c r="AB20" i="5" s="1"/>
  <c r="Y20" i="5"/>
  <c r="X20" i="5"/>
  <c r="U20" i="5"/>
  <c r="T20" i="5"/>
  <c r="AA19" i="5"/>
  <c r="AC19" i="5" s="1"/>
  <c r="Z19" i="5"/>
  <c r="AB19" i="5" s="1"/>
  <c r="Y19" i="5"/>
  <c r="X19" i="5"/>
  <c r="U19" i="5"/>
  <c r="T19" i="5"/>
  <c r="AA18" i="5"/>
  <c r="AC18" i="5" s="1"/>
  <c r="Z18" i="5"/>
  <c r="AB18" i="5" s="1"/>
  <c r="Y18" i="5"/>
  <c r="X18" i="5"/>
  <c r="U18" i="5"/>
  <c r="T18" i="5"/>
  <c r="AA17" i="5"/>
  <c r="AC17" i="5" s="1"/>
  <c r="Z17" i="5"/>
  <c r="AB17" i="5" s="1"/>
  <c r="Y17" i="5"/>
  <c r="X17" i="5"/>
  <c r="U17" i="5"/>
  <c r="T17" i="5"/>
  <c r="AA16" i="5"/>
  <c r="AC16" i="5" s="1"/>
  <c r="Z16" i="5"/>
  <c r="AB16" i="5" s="1"/>
  <c r="Y16" i="5"/>
  <c r="X16" i="5"/>
  <c r="U16" i="5"/>
  <c r="T16" i="5"/>
  <c r="AA15" i="5"/>
  <c r="AC15" i="5" s="1"/>
  <c r="Z15" i="5"/>
  <c r="AB15" i="5" s="1"/>
  <c r="Y15" i="5"/>
  <c r="X15" i="5"/>
  <c r="U15" i="5"/>
  <c r="T15" i="5"/>
  <c r="K15" i="5"/>
  <c r="AA14" i="5"/>
  <c r="AC14" i="5" s="1"/>
  <c r="Z14" i="5"/>
  <c r="AB14" i="5" s="1"/>
  <c r="Y14" i="5"/>
  <c r="X14" i="5"/>
  <c r="U14" i="5"/>
  <c r="T14" i="5"/>
  <c r="AA13" i="5"/>
  <c r="AC13" i="5" s="1"/>
  <c r="Z13" i="5"/>
  <c r="AB13" i="5" s="1"/>
  <c r="Y13" i="5"/>
  <c r="X13" i="5"/>
  <c r="U13" i="5"/>
  <c r="T13" i="5"/>
  <c r="AA12" i="5"/>
  <c r="AC12" i="5" s="1"/>
  <c r="Z12" i="5"/>
  <c r="AB12" i="5" s="1"/>
  <c r="Y12" i="5"/>
  <c r="X12" i="5"/>
  <c r="U12" i="5"/>
  <c r="T12" i="5"/>
  <c r="AA11" i="5"/>
  <c r="AC11" i="5" s="1"/>
  <c r="Z11" i="5"/>
  <c r="AB11" i="5" s="1"/>
  <c r="Y11" i="5"/>
  <c r="X11" i="5"/>
  <c r="U11" i="5"/>
  <c r="T11" i="5"/>
  <c r="AA10" i="5"/>
  <c r="AC10" i="5" s="1"/>
  <c r="Z10" i="5"/>
  <c r="AB10" i="5" s="1"/>
  <c r="Y10" i="5"/>
  <c r="X10" i="5"/>
  <c r="U10" i="5"/>
  <c r="T10" i="5"/>
  <c r="AA9" i="5"/>
  <c r="AC9" i="5" s="1"/>
  <c r="Z9" i="5"/>
  <c r="AB9" i="5" s="1"/>
  <c r="Y9" i="5"/>
  <c r="X9" i="5"/>
  <c r="U9" i="5"/>
  <c r="T9" i="5"/>
  <c r="AA8" i="5"/>
  <c r="AC8" i="5" s="1"/>
  <c r="Z8" i="5"/>
  <c r="AB8" i="5" s="1"/>
  <c r="Y8" i="5"/>
  <c r="X8" i="5"/>
  <c r="U8" i="5"/>
  <c r="T8" i="5"/>
  <c r="AA7" i="5"/>
  <c r="AC7" i="5" s="1"/>
  <c r="Z7" i="5"/>
  <c r="AB7" i="5" s="1"/>
  <c r="Y7" i="5"/>
  <c r="X7" i="5"/>
  <c r="U7" i="5"/>
  <c r="T7" i="5"/>
  <c r="AA6" i="5"/>
  <c r="AC6" i="5" s="1"/>
  <c r="Z6" i="5"/>
  <c r="AB6" i="5" s="1"/>
  <c r="Y6" i="5"/>
  <c r="X6" i="5"/>
  <c r="U6" i="5"/>
  <c r="T6" i="5"/>
  <c r="G299" i="1" l="1"/>
  <c r="G299" i="6"/>
  <c r="H300" i="12"/>
  <c r="G8" i="2"/>
  <c r="G7" i="2"/>
  <c r="G6" i="2"/>
  <c r="G19" i="2"/>
  <c r="G18" i="2"/>
  <c r="G17" i="2"/>
  <c r="G30" i="2"/>
  <c r="G29" i="2"/>
  <c r="G28" i="2"/>
  <c r="G41" i="2"/>
  <c r="G40" i="2"/>
  <c r="G39" i="2"/>
  <c r="G38" i="2"/>
  <c r="G37" i="2"/>
  <c r="G52" i="2"/>
  <c r="G51" i="2"/>
  <c r="G50" i="2"/>
  <c r="G49" i="2"/>
  <c r="G48" i="2"/>
  <c r="G62" i="2"/>
  <c r="G61" i="2"/>
  <c r="G60" i="2"/>
  <c r="G59" i="2"/>
  <c r="G72" i="2"/>
  <c r="G71" i="2"/>
  <c r="G70" i="2"/>
  <c r="G69" i="2"/>
  <c r="G82" i="2"/>
  <c r="G81" i="2"/>
  <c r="G80" i="2"/>
  <c r="G79" i="2"/>
  <c r="G92" i="2"/>
  <c r="G91" i="2"/>
  <c r="G90" i="2"/>
  <c r="G89" i="2"/>
  <c r="G103" i="2"/>
  <c r="G102" i="2"/>
  <c r="G101" i="2"/>
  <c r="G100" i="2"/>
  <c r="G113" i="2"/>
  <c r="G112" i="2"/>
  <c r="G111" i="2"/>
  <c r="G110" i="2"/>
  <c r="G123" i="2"/>
  <c r="G122" i="2"/>
  <c r="G121" i="2"/>
  <c r="G120" i="2"/>
  <c r="G134" i="2"/>
  <c r="G133" i="2"/>
  <c r="G132" i="2"/>
  <c r="G131" i="2"/>
  <c r="G145" i="2"/>
  <c r="G144" i="2"/>
  <c r="G143" i="2"/>
  <c r="G142" i="2"/>
  <c r="G155" i="2"/>
  <c r="G154" i="2"/>
  <c r="G153" i="2"/>
  <c r="G152" i="2"/>
  <c r="G166" i="2"/>
  <c r="G165" i="2"/>
  <c r="G164" i="2"/>
  <c r="G163" i="2"/>
  <c r="G177" i="2"/>
  <c r="G176" i="2"/>
  <c r="G175" i="2"/>
  <c r="G174" i="2"/>
  <c r="G188" i="2"/>
  <c r="G187" i="2"/>
  <c r="G186" i="2"/>
  <c r="G185" i="2"/>
  <c r="G199" i="2"/>
  <c r="G198" i="2"/>
  <c r="G197" i="2"/>
  <c r="G196" i="2"/>
  <c r="G210" i="2"/>
  <c r="G209" i="2"/>
  <c r="G208" i="2"/>
  <c r="G207" i="2"/>
  <c r="G220" i="2"/>
  <c r="G219" i="2"/>
  <c r="G218" i="2"/>
  <c r="G217" i="2"/>
  <c r="G230" i="2"/>
  <c r="G229" i="2"/>
  <c r="G228" i="2"/>
  <c r="G227" i="2"/>
  <c r="G240" i="2"/>
  <c r="G239" i="2"/>
  <c r="G238" i="2"/>
  <c r="G237" i="2"/>
  <c r="G250" i="2"/>
  <c r="G249" i="2"/>
  <c r="G248" i="2"/>
  <c r="G247" i="2"/>
  <c r="G261" i="2"/>
  <c r="G260" i="2"/>
  <c r="G259" i="2"/>
  <c r="G258" i="2"/>
  <c r="G272" i="2"/>
  <c r="G271" i="2"/>
  <c r="G270" i="2"/>
  <c r="G269" i="2"/>
  <c r="G282" i="2"/>
  <c r="G281" i="2"/>
  <c r="G280" i="2"/>
  <c r="G279" i="2"/>
  <c r="G293" i="2"/>
  <c r="G292" i="2"/>
  <c r="G291" i="2"/>
  <c r="G290" i="2"/>
  <c r="G19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BIOPROCESOS</author>
  </authors>
  <commentList>
    <comment ref="D20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Aquí se cambio el extracto de carne de ahí esta desviación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BIOPROCESOS</author>
  </authors>
  <commentList>
    <comment ref="D20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Aquí se cambio el extracto de carne de ahí esta desviación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BIOPROCESOS</author>
  </authors>
  <commentList>
    <comment ref="E20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BIOPROCESOS:</t>
        </r>
        <r>
          <rPr>
            <sz val="9"/>
            <color indexed="81"/>
            <rFont val="Tahoma"/>
            <family val="2"/>
          </rPr>
          <t xml:space="preserve">
Aquí se cambio el extracto de carne de ahí esta desviación
</t>
        </r>
      </text>
    </comment>
  </commentList>
</comments>
</file>

<file path=xl/sharedStrings.xml><?xml version="1.0" encoding="utf-8"?>
<sst xmlns="http://schemas.openxmlformats.org/spreadsheetml/2006/main" count="3014" uniqueCount="319">
  <si>
    <t>Matriz de experimentos I</t>
  </si>
  <si>
    <t>H2O2</t>
  </si>
  <si>
    <t>Fe</t>
  </si>
  <si>
    <t>pH</t>
  </si>
  <si>
    <t>Ensayo</t>
  </si>
  <si>
    <t>Pruebas</t>
  </si>
  <si>
    <t xml:space="preserve">Matriz de experimentos </t>
  </si>
  <si>
    <t>Log</t>
  </si>
  <si>
    <t>% log sin blanco</t>
  </si>
  <si>
    <t/>
  </si>
  <si>
    <t>UFC/mL 5 min)</t>
  </si>
  <si>
    <t>UFC/mL 15 min)</t>
  </si>
  <si>
    <t>Log (C/Ci) 5 min</t>
  </si>
  <si>
    <t>Log (C/Ci) 15 min</t>
  </si>
  <si>
    <t>ensayo 1</t>
  </si>
  <si>
    <t>-</t>
  </si>
  <si>
    <t>ensayo 3 / 24</t>
  </si>
  <si>
    <t>ensayo 2</t>
  </si>
  <si>
    <t>NA</t>
  </si>
  <si>
    <t>ensayo 8 / 25</t>
  </si>
  <si>
    <t>ensayo 3</t>
  </si>
  <si>
    <t>ensayo 7</t>
  </si>
  <si>
    <t>ensayo 4</t>
  </si>
  <si>
    <t>ensayo 6 / 30</t>
  </si>
  <si>
    <t>ensayo 5</t>
  </si>
  <si>
    <t>ensayo 5 / 26</t>
  </si>
  <si>
    <t>ensayo 9</t>
  </si>
  <si>
    <t>ensayo 11/31</t>
  </si>
  <si>
    <t>ensayo 10</t>
  </si>
  <si>
    <t>ensayo 15/ 27</t>
  </si>
  <si>
    <t>ensayo 11</t>
  </si>
  <si>
    <t>ensayo 28</t>
  </si>
  <si>
    <t>ensayo 12</t>
  </si>
  <si>
    <t>ensayo 17</t>
  </si>
  <si>
    <t xml:space="preserve">ensayo 13 </t>
  </si>
  <si>
    <t>ensayo 18</t>
  </si>
  <si>
    <t>ensayo 14</t>
  </si>
  <si>
    <t>ensayo 16</t>
  </si>
  <si>
    <t>ensayo 19</t>
  </si>
  <si>
    <t>ensayo 23</t>
  </si>
  <si>
    <t>ensayo 21/29</t>
  </si>
  <si>
    <t>ensayo 20</t>
  </si>
  <si>
    <t>ensayo 22</t>
  </si>
  <si>
    <r>
      <t>[H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] %</t>
    </r>
  </si>
  <si>
    <t>[Fe] mnM</t>
  </si>
  <si>
    <t>Log (C/Ci) (5 min)</t>
  </si>
  <si>
    <t>UFC/mL (5 min)</t>
  </si>
  <si>
    <t>Central point media</t>
  </si>
  <si>
    <t>UFC</t>
  </si>
  <si>
    <t>Log()</t>
  </si>
  <si>
    <t>MEDIA CONTROL</t>
  </si>
  <si>
    <t>Log (C/Ci) (15 min)</t>
  </si>
  <si>
    <t>UFC/mL (15 min)</t>
  </si>
  <si>
    <t>Control 4% Tiosulfato</t>
  </si>
  <si>
    <t xml:space="preserve">Ensayo 1 </t>
  </si>
  <si>
    <t>Nº de colonias</t>
  </si>
  <si>
    <t>Muestra</t>
  </si>
  <si>
    <t>Tiempo (h)</t>
  </si>
  <si>
    <t>Dil. -4</t>
  </si>
  <si>
    <t>Dil. -5</t>
  </si>
  <si>
    <t>Dil. -1</t>
  </si>
  <si>
    <t>Dil. -2</t>
  </si>
  <si>
    <t>A</t>
  </si>
  <si>
    <t>&gt;300</t>
  </si>
  <si>
    <t>B</t>
  </si>
  <si>
    <t>C</t>
  </si>
  <si>
    <t>Promedio</t>
  </si>
  <si>
    <t>UFC/mL</t>
  </si>
  <si>
    <t>Ensayo 2</t>
  </si>
  <si>
    <t>Dil. -3</t>
  </si>
  <si>
    <t>Ensayo 3</t>
  </si>
  <si>
    <t>Ensayo 4</t>
  </si>
  <si>
    <t>Nº de colonias (5 min)</t>
  </si>
  <si>
    <t>Nº de colonias (15 min)</t>
  </si>
  <si>
    <t>Dil. -6</t>
  </si>
  <si>
    <t>Ensayo 5</t>
  </si>
  <si>
    <t>Ensayo 6</t>
  </si>
  <si>
    <t>Dil.  -1</t>
  </si>
  <si>
    <t>Dil.  -1/5</t>
  </si>
  <si>
    <t>Dil.  -2</t>
  </si>
  <si>
    <t>Dil.  -3</t>
  </si>
  <si>
    <t>Media</t>
  </si>
  <si>
    <t>Ensayo 7</t>
  </si>
  <si>
    <t>Ensayo 8</t>
  </si>
  <si>
    <t>Ensayo 9</t>
  </si>
  <si>
    <t>Ensayo 10</t>
  </si>
  <si>
    <t>Ensayo 11</t>
  </si>
  <si>
    <t>Ensayo 12</t>
  </si>
  <si>
    <t>Dil.  -1/3</t>
  </si>
  <si>
    <t>Ensayo 13</t>
  </si>
  <si>
    <t>Ensayo 14</t>
  </si>
  <si>
    <t>Ensayo 15</t>
  </si>
  <si>
    <t>Dil.  -4</t>
  </si>
  <si>
    <t>Ensayo 16</t>
  </si>
  <si>
    <t>Dil. -1/5</t>
  </si>
  <si>
    <t>Ensayo 17</t>
  </si>
  <si>
    <t>Dil.  -1/8</t>
  </si>
  <si>
    <t xml:space="preserve">Media </t>
  </si>
  <si>
    <t>Ensayo 18</t>
  </si>
  <si>
    <t>Ensayo 19</t>
  </si>
  <si>
    <t>Dil.  -5</t>
  </si>
  <si>
    <t>Dil.  -6</t>
  </si>
  <si>
    <t>Ensayo 20</t>
  </si>
  <si>
    <t>Ensayo 21</t>
  </si>
  <si>
    <t>Ensayo 22</t>
  </si>
  <si>
    <t>Dil. -1/6</t>
  </si>
  <si>
    <t>Dil.  -1/2</t>
  </si>
  <si>
    <t>Ensayo 23</t>
  </si>
  <si>
    <t>Ensayo 24</t>
  </si>
  <si>
    <t>Ensayo 25</t>
  </si>
  <si>
    <t xml:space="preserve"> </t>
  </si>
  <si>
    <t>Ensayo 26</t>
  </si>
  <si>
    <t>Dil. -1/3</t>
  </si>
  <si>
    <t>MEDIA</t>
  </si>
  <si>
    <t>Ensayo 2'</t>
  </si>
  <si>
    <t>Dil. -</t>
  </si>
  <si>
    <t>retb</t>
  </si>
  <si>
    <t>5 minutos</t>
  </si>
  <si>
    <t>15 minutos</t>
  </si>
  <si>
    <t>% Eliminación H2O2</t>
  </si>
  <si>
    <t>pHi/pHf</t>
  </si>
  <si>
    <t xml:space="preserve">ensayo 3 </t>
  </si>
  <si>
    <t>2.992/3.007</t>
  </si>
  <si>
    <t>N.A</t>
  </si>
  <si>
    <t>N.A.</t>
  </si>
  <si>
    <t>2.992/2.974</t>
  </si>
  <si>
    <t xml:space="preserve">ensayo 6 </t>
  </si>
  <si>
    <t>2.976/2.487</t>
  </si>
  <si>
    <t>2.976/2.473</t>
  </si>
  <si>
    <t>2.976/2.719</t>
  </si>
  <si>
    <t>2.976/2.720</t>
  </si>
  <si>
    <t>2.992/3.022</t>
  </si>
  <si>
    <t xml:space="preserve">ensayo 8 </t>
  </si>
  <si>
    <t>3.057 / 3.089</t>
  </si>
  <si>
    <t>3.057 / 3.085</t>
  </si>
  <si>
    <t>3.021/2.861</t>
  </si>
  <si>
    <t>3.021/2.869</t>
  </si>
  <si>
    <t>ensayo 25</t>
  </si>
  <si>
    <t>3.007/3.018</t>
  </si>
  <si>
    <t>3.007/3.042</t>
  </si>
  <si>
    <t>3.021/2.697</t>
  </si>
  <si>
    <t>3.021/2.705</t>
  </si>
  <si>
    <t xml:space="preserve">ensayo 5 </t>
  </si>
  <si>
    <t>3.021/ 2.687</t>
  </si>
  <si>
    <t>3.021/ 2.705</t>
  </si>
  <si>
    <t>5.006/3.022</t>
  </si>
  <si>
    <t>5.006/3.038</t>
  </si>
  <si>
    <t>ensayo 26</t>
  </si>
  <si>
    <t>3.007/2.492</t>
  </si>
  <si>
    <t>3.007/2.497</t>
  </si>
  <si>
    <t>5.006/2.479</t>
  </si>
  <si>
    <t>5.006/2.511</t>
  </si>
  <si>
    <t>ensayo 27</t>
  </si>
  <si>
    <t>6.048/4.702</t>
  </si>
  <si>
    <t>6.048/4.752</t>
  </si>
  <si>
    <t>5.068/3.124</t>
  </si>
  <si>
    <t>5.068/3.108</t>
  </si>
  <si>
    <t>6.201/4.350</t>
  </si>
  <si>
    <t>6.201/5.680</t>
  </si>
  <si>
    <t>5.068/3.009</t>
  </si>
  <si>
    <t>5.068/3.069</t>
  </si>
  <si>
    <t>5.006/4.516</t>
  </si>
  <si>
    <t>5.006/5.172</t>
  </si>
  <si>
    <t>5.068/3.072</t>
  </si>
  <si>
    <t>5.068/3.106</t>
  </si>
  <si>
    <t>ensayo 31</t>
  </si>
  <si>
    <t>6.048/4.584</t>
  </si>
  <si>
    <t>6.048/4.748</t>
  </si>
  <si>
    <t>6.129/ 4.767</t>
  </si>
  <si>
    <t>6.129/5.779</t>
  </si>
  <si>
    <t>6.129/ 5.133</t>
  </si>
  <si>
    <t>6.129/5.614</t>
  </si>
  <si>
    <t>8.261/7.821</t>
  </si>
  <si>
    <t>8.261/7.832</t>
  </si>
  <si>
    <t>8.261/6.720</t>
  </si>
  <si>
    <t>8.261/6.766</t>
  </si>
  <si>
    <t>ensayo 21</t>
  </si>
  <si>
    <t>8.261/7.286</t>
  </si>
  <si>
    <t>8.261/7.364</t>
  </si>
  <si>
    <t>8.183/6.615</t>
  </si>
  <si>
    <t>8.183/6.748</t>
  </si>
  <si>
    <t>8.183/6.616</t>
  </si>
  <si>
    <t>8.183/6.749</t>
  </si>
  <si>
    <t>Determinación Peróxido de hidrógeno</t>
  </si>
  <si>
    <t>Ensayo 1</t>
  </si>
  <si>
    <t>Tiempo (min)</t>
  </si>
  <si>
    <t>Abs 400 nm</t>
  </si>
  <si>
    <t>Factor dilución</t>
  </si>
  <si>
    <t>Concentración H2O2</t>
  </si>
  <si>
    <t>% Eliminación</t>
  </si>
  <si>
    <t xml:space="preserve">Inicial </t>
  </si>
  <si>
    <t>H2O2+ Fe+ E. coli</t>
  </si>
  <si>
    <t>H2O2+ Fe</t>
  </si>
  <si>
    <t xml:space="preserve">Control </t>
  </si>
  <si>
    <t>H2O2+ Fe+ E. coli (5 min)</t>
  </si>
  <si>
    <t>H2O2+ Fe+ E. coli (15 min)</t>
  </si>
  <si>
    <t>Ensayo 27</t>
  </si>
  <si>
    <t>Ensayo 28</t>
  </si>
  <si>
    <t>[FeSO4]</t>
  </si>
  <si>
    <t>0.58mM</t>
  </si>
  <si>
    <t>[h2o2]</t>
  </si>
  <si>
    <t xml:space="preserve">Primario </t>
  </si>
  <si>
    <t>Conductividad</t>
  </si>
  <si>
    <t>mS/cm</t>
  </si>
  <si>
    <t>Nº de colonias (Control)</t>
  </si>
  <si>
    <t>Tratamiento</t>
  </si>
  <si>
    <t>Cloruro (mg/L)</t>
  </si>
  <si>
    <t>Nitrato (mg/L)</t>
  </si>
  <si>
    <t>Fosfato (mg/L)</t>
  </si>
  <si>
    <t>Sulfato (mg/L)</t>
  </si>
  <si>
    <t>TOC (mg/L)</t>
  </si>
  <si>
    <t>TN  (mg/L)</t>
  </si>
  <si>
    <t>Conductividad (mS/cm)</t>
  </si>
  <si>
    <t>Primario</t>
  </si>
  <si>
    <t>Secundario</t>
  </si>
  <si>
    <t>&lt;0,10</t>
  </si>
  <si>
    <t>Peróxido</t>
  </si>
  <si>
    <t>5 min</t>
  </si>
  <si>
    <t xml:space="preserve">Concentración </t>
  </si>
  <si>
    <t>% eliminación</t>
  </si>
  <si>
    <t>15 min</t>
  </si>
  <si>
    <t>Primario (UFC/mL)</t>
  </si>
  <si>
    <t>Secundario (UFC/mL)</t>
  </si>
  <si>
    <t>Control</t>
  </si>
  <si>
    <t>FP</t>
  </si>
  <si>
    <t>FLP</t>
  </si>
  <si>
    <t xml:space="preserve">Primary </t>
  </si>
  <si>
    <t>Secondary</t>
  </si>
  <si>
    <r>
      <t>H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 xml:space="preserve"> (%) / Fe (mM) / pH</t>
    </r>
  </si>
  <si>
    <t>Tiempo</t>
  </si>
  <si>
    <t>DQO</t>
  </si>
  <si>
    <t>Eliminación DQO (%)</t>
  </si>
  <si>
    <t>TOC</t>
  </si>
  <si>
    <t>Eliminación TOC (%)</t>
  </si>
  <si>
    <t>Primary</t>
  </si>
  <si>
    <t>0.45 / 0.56 / 3.26</t>
  </si>
  <si>
    <t>0,45 / 0,56 / 3,25</t>
  </si>
  <si>
    <t>3.82 / 0.4</t>
  </si>
  <si>
    <t> 39,4</t>
  </si>
  <si>
    <r>
      <t>[H</t>
    </r>
    <r>
      <rPr>
        <b/>
        <vertAlign val="subscript"/>
        <sz val="10"/>
        <color theme="7" tint="0.79998168889431442"/>
        <rFont val="Century Gothic"/>
        <family val="2"/>
      </rPr>
      <t>2</t>
    </r>
    <r>
      <rPr>
        <b/>
        <sz val="10"/>
        <color theme="7" tint="0.79998168889431442"/>
        <rFont val="Century Gothic"/>
        <family val="2"/>
      </rPr>
      <t>O</t>
    </r>
    <r>
      <rPr>
        <b/>
        <vertAlign val="subscript"/>
        <sz val="10"/>
        <color theme="7" tint="0.79998168889431442"/>
        <rFont val="Century Gothic"/>
        <family val="2"/>
      </rPr>
      <t>2</t>
    </r>
    <r>
      <rPr>
        <b/>
        <sz val="10"/>
        <color theme="7" tint="0.79998168889431442"/>
        <rFont val="Century Gothic"/>
        <family val="2"/>
      </rPr>
      <t>] (mg/L)</t>
    </r>
  </si>
  <si>
    <t>Réplica 1</t>
  </si>
  <si>
    <t>Réplica 2</t>
  </si>
  <si>
    <t>Réplica 3</t>
  </si>
  <si>
    <t>Desviación</t>
  </si>
  <si>
    <t>Wavelength(nm)</t>
  </si>
  <si>
    <t>Blanco</t>
  </si>
  <si>
    <t>Medio MPB A</t>
  </si>
  <si>
    <t>Medio MPB B</t>
  </si>
  <si>
    <t>Medio MPB centrif. A</t>
  </si>
  <si>
    <t>Medio MPB centrif. B</t>
  </si>
  <si>
    <t>Cultivo glicerol A</t>
  </si>
  <si>
    <t>Cultivo glicerol B</t>
  </si>
  <si>
    <t>Dil.1/5 A</t>
  </si>
  <si>
    <t>Dil. 1/5 B</t>
  </si>
  <si>
    <t>Abs 600</t>
  </si>
  <si>
    <t>Abs 700</t>
  </si>
  <si>
    <t>Ph</t>
  </si>
  <si>
    <t>17*</t>
  </si>
  <si>
    <t>6*</t>
  </si>
  <si>
    <t>Sum of</t>
  </si>
  <si>
    <t>Mean</t>
  </si>
  <si>
    <t>F</t>
  </si>
  <si>
    <t>p-value</t>
  </si>
  <si>
    <t>Source</t>
  </si>
  <si>
    <t>Squares</t>
  </si>
  <si>
    <t>df</t>
  </si>
  <si>
    <t>Square</t>
  </si>
  <si>
    <t>Value</t>
  </si>
  <si>
    <t>Prob &gt; F</t>
  </si>
  <si>
    <t>Model</t>
  </si>
  <si>
    <t>0.0169</t>
  </si>
  <si>
    <t>significativo</t>
  </si>
  <si>
    <t>A-H2O2</t>
  </si>
  <si>
    <t>0.0506</t>
  </si>
  <si>
    <t>0.0035</t>
  </si>
  <si>
    <t>significant</t>
  </si>
  <si>
    <t>B-Fe</t>
  </si>
  <si>
    <t>0.0008</t>
  </si>
  <si>
    <t>0.0004</t>
  </si>
  <si>
    <t>C-pH</t>
  </si>
  <si>
    <t>0.0851</t>
  </si>
  <si>
    <t>0.0017</t>
  </si>
  <si>
    <t>AB</t>
  </si>
  <si>
    <t>0.9921</t>
  </si>
  <si>
    <t>0.0060</t>
  </si>
  <si>
    <t>AC</t>
  </si>
  <si>
    <t>0.6121</t>
  </si>
  <si>
    <t>0.0691</t>
  </si>
  <si>
    <t>BC</t>
  </si>
  <si>
    <t>0.3002</t>
  </si>
  <si>
    <t>0.7722</t>
  </si>
  <si>
    <t>A^2</t>
  </si>
  <si>
    <t>0.9018</t>
  </si>
  <si>
    <t>0.2631</t>
  </si>
  <si>
    <t>B^2</t>
  </si>
  <si>
    <t>0.6517</t>
  </si>
  <si>
    <t>0.4871</t>
  </si>
  <si>
    <t>C^2</t>
  </si>
  <si>
    <t>0.0853</t>
  </si>
  <si>
    <t>0.5652</t>
  </si>
  <si>
    <t>0.1109</t>
  </si>
  <si>
    <t>Std. Dev.</t>
  </si>
  <si>
    <t>R-Squared</t>
  </si>
  <si>
    <t>Adj R-Squared</t>
  </si>
  <si>
    <t>C.V. %</t>
  </si>
  <si>
    <t>Pred R-Squared</t>
  </si>
  <si>
    <t>PRESS</t>
  </si>
  <si>
    <t>Adeq Precision</t>
  </si>
  <si>
    <t>Log(C/Ci)</t>
  </si>
  <si>
    <t xml:space="preserve"> =</t>
  </si>
  <si>
    <t xml:space="preserve"> * H2O2</t>
  </si>
  <si>
    <t xml:space="preserve"> * Fe</t>
  </si>
  <si>
    <t xml:space="preserve"> * pH</t>
  </si>
  <si>
    <t xml:space="preserve"> * H2O2 * Fe</t>
  </si>
  <si>
    <t xml:space="preserve"> * H2O2 * pH</t>
  </si>
  <si>
    <t xml:space="preserve"> * Fe * pH</t>
  </si>
  <si>
    <t xml:space="preserve"> * H2O2^2</t>
  </si>
  <si>
    <t xml:space="preserve"> * Fe^2</t>
  </si>
  <si>
    <t xml:space="preserve"> * pH^2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</si>
</sst>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theme="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b/>
      <sz val="9"/>
      <color theme="7" tint="0.79998168889431442"/>
      <name val="Century Gothic"/>
      <family val="2"/>
    </font>
    <font>
      <b/>
      <sz val="10"/>
      <color theme="7" tint="0.79998168889431442"/>
      <name val="Century Gothic"/>
      <family val="2"/>
    </font>
    <font>
      <b/>
      <vertAlign val="subscript"/>
      <sz val="10"/>
      <color theme="7" tint="0.79998168889431442"/>
      <name val="Century Gothic"/>
      <family val="2"/>
    </font>
    <font>
      <sz val="10"/>
      <color theme="1"/>
      <name val="Century Gothic"/>
      <family val="2"/>
    </font>
    <font>
      <sz val="10"/>
      <color theme="5" tint="-0.249977111117893"/>
      <name val="Century Gothic"/>
      <family val="2"/>
    </font>
    <font>
      <sz val="10"/>
      <name val="Century Gothic"/>
      <family val="2"/>
    </font>
    <font>
      <sz val="10"/>
      <color rgb="FF000000"/>
      <name val="Century Gothic"/>
      <family val="2"/>
    </font>
    <font>
      <b/>
      <sz val="10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2" tint="-9.9978637043366805E-2"/>
      <name val="Calibri"/>
      <family val="2"/>
      <scheme val="minor"/>
    </font>
    <font>
      <b/>
      <sz val="9"/>
      <color theme="2" tint="-9.9978637043366805E-2"/>
      <name val="Century Gothic"/>
      <family val="2"/>
    </font>
    <font>
      <sz val="11"/>
      <color theme="2" tint="-9.9978637043366805E-2"/>
      <name val="Calibri"/>
      <family val="2"/>
      <charset val="1"/>
    </font>
    <font>
      <sz val="9"/>
      <color theme="2" tint="-9.9978637043366805E-2"/>
      <name val="Century Gothic"/>
      <family val="2"/>
    </font>
    <font>
      <sz val="9"/>
      <color theme="1" tint="4.9989318521683403E-2"/>
      <name val="Century Gothic"/>
      <family val="2"/>
    </font>
    <font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u/>
      <sz val="12"/>
      <color theme="1"/>
      <name val="Times New Roman"/>
      <family val="1"/>
    </font>
    <font>
      <b/>
      <vertAlign val="subscript"/>
      <sz val="12"/>
      <color rgb="FF000000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235">
    <xf numFmtId="0" fontId="0" fillId="0" borderId="0" xfId="0"/>
    <xf numFmtId="0" fontId="18" fillId="0" borderId="0" xfId="42"/>
    <xf numFmtId="0" fontId="19" fillId="35" borderId="0" xfId="42" applyFont="1" applyFill="1" applyAlignment="1">
      <alignment horizontal="center" vertical="center"/>
    </xf>
    <xf numFmtId="165" fontId="19" fillId="36" borderId="0" xfId="42" applyNumberFormat="1" applyFont="1" applyFill="1" applyAlignment="1">
      <alignment horizontal="center" vertical="center"/>
    </xf>
    <xf numFmtId="0" fontId="20" fillId="37" borderId="0" xfId="42" applyFont="1" applyFill="1" applyAlignment="1">
      <alignment horizontal="center" vertical="center"/>
    </xf>
    <xf numFmtId="0" fontId="20" fillId="38" borderId="0" xfId="42" applyFont="1" applyFill="1" applyAlignment="1">
      <alignment horizontal="center" vertical="center"/>
    </xf>
    <xf numFmtId="1" fontId="21" fillId="0" borderId="0" xfId="42" applyNumberFormat="1" applyFont="1" applyAlignment="1">
      <alignment horizontal="center" vertical="center"/>
    </xf>
    <xf numFmtId="1" fontId="20" fillId="40" borderId="0" xfId="42" applyNumberFormat="1" applyFont="1" applyFill="1" applyAlignment="1">
      <alignment horizontal="center"/>
    </xf>
    <xf numFmtId="0" fontId="0" fillId="0" borderId="10" xfId="0" applyBorder="1"/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0" fillId="44" borderId="0" xfId="0" applyFill="1"/>
    <xf numFmtId="164" fontId="20" fillId="44" borderId="0" xfId="0" applyNumberFormat="1" applyFont="1" applyFill="1" applyAlignment="1">
      <alignment horizontal="center" vertical="center"/>
    </xf>
    <xf numFmtId="1" fontId="20" fillId="44" borderId="0" xfId="0" applyNumberFormat="1" applyFont="1" applyFill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19" fillId="35" borderId="0" xfId="0" applyFont="1" applyFill="1" applyAlignment="1">
      <alignment horizontal="center" vertical="center"/>
    </xf>
    <xf numFmtId="0" fontId="19" fillId="36" borderId="0" xfId="0" applyFont="1" applyFill="1" applyAlignment="1">
      <alignment horizontal="center" vertical="center"/>
    </xf>
    <xf numFmtId="0" fontId="19" fillId="43" borderId="0" xfId="0" applyFont="1" applyFill="1" applyAlignment="1">
      <alignment horizontal="center" vertical="center"/>
    </xf>
    <xf numFmtId="164" fontId="20" fillId="42" borderId="0" xfId="0" applyNumberFormat="1" applyFont="1" applyFill="1" applyAlignment="1">
      <alignment horizontal="center" vertical="center"/>
    </xf>
    <xf numFmtId="164" fontId="20" fillId="42" borderId="0" xfId="0" applyNumberFormat="1" applyFont="1" applyFill="1" applyAlignment="1">
      <alignment horizontal="center"/>
    </xf>
    <xf numFmtId="164" fontId="20" fillId="41" borderId="0" xfId="0" applyNumberFormat="1" applyFont="1" applyFill="1" applyAlignment="1">
      <alignment horizontal="center" vertical="center"/>
    </xf>
    <xf numFmtId="164" fontId="20" fillId="41" borderId="0" xfId="0" applyNumberFormat="1" applyFont="1" applyFill="1" applyAlignment="1">
      <alignment horizontal="center"/>
    </xf>
    <xf numFmtId="0" fontId="20" fillId="46" borderId="0" xfId="0" applyFont="1" applyFill="1" applyAlignment="1">
      <alignment horizontal="center" vertical="center"/>
    </xf>
    <xf numFmtId="0" fontId="19" fillId="47" borderId="0" xfId="0" applyFont="1" applyFill="1" applyAlignment="1">
      <alignment horizontal="center" vertical="center"/>
    </xf>
    <xf numFmtId="0" fontId="22" fillId="49" borderId="0" xfId="0" applyFont="1" applyFill="1" applyAlignment="1">
      <alignment horizontal="center" vertical="center"/>
    </xf>
    <xf numFmtId="0" fontId="22" fillId="49" borderId="0" xfId="0" applyFont="1" applyFill="1" applyAlignment="1">
      <alignment horizontal="left" vertical="center" indent="1"/>
    </xf>
    <xf numFmtId="0" fontId="22" fillId="48" borderId="0" xfId="0" applyFont="1" applyFill="1" applyAlignment="1">
      <alignment vertical="center"/>
    </xf>
    <xf numFmtId="0" fontId="16" fillId="0" borderId="0" xfId="0" applyFont="1"/>
    <xf numFmtId="0" fontId="0" fillId="0" borderId="0" xfId="0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0" fontId="25" fillId="50" borderId="0" xfId="0" applyFont="1" applyFill="1" applyAlignment="1">
      <alignment horizontal="center" vertical="center"/>
    </xf>
    <xf numFmtId="0" fontId="25" fillId="51" borderId="0" xfId="0" applyFont="1" applyFill="1" applyAlignment="1">
      <alignment horizontal="center" vertical="center"/>
    </xf>
    <xf numFmtId="0" fontId="25" fillId="52" borderId="0" xfId="0" applyFont="1" applyFill="1" applyAlignment="1">
      <alignment horizontal="center" vertical="center"/>
    </xf>
    <xf numFmtId="164" fontId="27" fillId="41" borderId="0" xfId="0" applyNumberFormat="1" applyFont="1" applyFill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27" fillId="40" borderId="0" xfId="0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164" fontId="22" fillId="40" borderId="0" xfId="0" applyNumberFormat="1" applyFont="1" applyFill="1" applyAlignment="1">
      <alignment horizontal="center" vertical="center"/>
    </xf>
    <xf numFmtId="11" fontId="22" fillId="41" borderId="0" xfId="42" applyNumberFormat="1" applyFont="1" applyFill="1" applyAlignment="1">
      <alignment horizontal="center"/>
    </xf>
    <xf numFmtId="11" fontId="22" fillId="33" borderId="0" xfId="0" applyNumberFormat="1" applyFont="1" applyFill="1" applyAlignment="1">
      <alignment horizontal="center" vertical="center"/>
    </xf>
    <xf numFmtId="1" fontId="21" fillId="0" borderId="0" xfId="42" applyNumberFormat="1" applyFont="1" applyAlignment="1">
      <alignment horizontal="center"/>
    </xf>
    <xf numFmtId="11" fontId="22" fillId="41" borderId="0" xfId="42" applyNumberFormat="1" applyFont="1" applyFill="1" applyAlignment="1">
      <alignment horizontal="center" vertical="center"/>
    </xf>
    <xf numFmtId="11" fontId="22" fillId="41" borderId="0" xfId="42" applyNumberFormat="1" applyFont="1" applyFill="1" applyAlignment="1">
      <alignment vertical="center"/>
    </xf>
    <xf numFmtId="0" fontId="25" fillId="47" borderId="0" xfId="0" applyFont="1" applyFill="1" applyAlignment="1">
      <alignment horizontal="center" vertical="center"/>
    </xf>
    <xf numFmtId="0" fontId="27" fillId="54" borderId="0" xfId="0" applyFont="1" applyFill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2" fontId="27" fillId="54" borderId="0" xfId="0" applyNumberFormat="1" applyFont="1" applyFill="1" applyAlignment="1">
      <alignment horizontal="center" vertical="center"/>
    </xf>
    <xf numFmtId="0" fontId="27" fillId="37" borderId="0" xfId="0" applyFont="1" applyFill="1" applyAlignment="1">
      <alignment horizontal="center"/>
    </xf>
    <xf numFmtId="0" fontId="28" fillId="54" borderId="0" xfId="0" applyFont="1" applyFill="1" applyAlignment="1">
      <alignment horizontal="center" vertical="center"/>
    </xf>
    <xf numFmtId="2" fontId="27" fillId="37" borderId="0" xfId="0" applyNumberFormat="1" applyFont="1" applyFill="1" applyAlignment="1">
      <alignment horizontal="center"/>
    </xf>
    <xf numFmtId="0" fontId="27" fillId="37" borderId="0" xfId="0" applyFont="1" applyFill="1" applyAlignment="1">
      <alignment horizontal="center" vertical="center"/>
    </xf>
    <xf numFmtId="2" fontId="27" fillId="40" borderId="0" xfId="0" applyNumberFormat="1" applyFont="1" applyFill="1" applyAlignment="1">
      <alignment horizontal="center"/>
    </xf>
    <xf numFmtId="0" fontId="27" fillId="40" borderId="0" xfId="0" applyFont="1" applyFill="1" applyAlignment="1">
      <alignment horizontal="center"/>
    </xf>
    <xf numFmtId="0" fontId="27" fillId="40" borderId="0" xfId="0" applyFont="1" applyFill="1" applyAlignment="1">
      <alignment horizontal="center" vertical="center"/>
    </xf>
    <xf numFmtId="11" fontId="22" fillId="33" borderId="0" xfId="42" applyNumberFormat="1" applyFont="1" applyFill="1" applyAlignment="1">
      <alignment horizontal="center" vertical="center"/>
    </xf>
    <xf numFmtId="0" fontId="30" fillId="0" borderId="0" xfId="42" applyFont="1"/>
    <xf numFmtId="0" fontId="31" fillId="35" borderId="0" xfId="42" applyFont="1" applyFill="1" applyAlignment="1">
      <alignment horizontal="center" vertical="center"/>
    </xf>
    <xf numFmtId="165" fontId="31" fillId="36" borderId="0" xfId="42" applyNumberFormat="1" applyFont="1" applyFill="1" applyAlignment="1">
      <alignment horizontal="center" vertical="center"/>
    </xf>
    <xf numFmtId="0" fontId="27" fillId="37" borderId="0" xfId="42" applyFont="1" applyFill="1" applyAlignment="1">
      <alignment horizontal="center" vertical="center"/>
    </xf>
    <xf numFmtId="0" fontId="27" fillId="38" borderId="0" xfId="42" applyFont="1" applyFill="1" applyAlignment="1">
      <alignment horizontal="center" vertical="center"/>
    </xf>
    <xf numFmtId="164" fontId="29" fillId="0" borderId="0" xfId="42" applyNumberFormat="1" applyFont="1" applyAlignment="1">
      <alignment horizontal="center" vertical="center"/>
    </xf>
    <xf numFmtId="1" fontId="29" fillId="0" borderId="0" xfId="42" applyNumberFormat="1" applyFont="1" applyAlignment="1">
      <alignment horizontal="center" vertical="center"/>
    </xf>
    <xf numFmtId="164" fontId="27" fillId="0" borderId="0" xfId="0" applyNumberFormat="1" applyFont="1"/>
    <xf numFmtId="164" fontId="27" fillId="0" borderId="0" xfId="0" applyNumberFormat="1" applyFont="1" applyAlignment="1">
      <alignment horizontal="center"/>
    </xf>
    <xf numFmtId="164" fontId="29" fillId="53" borderId="0" xfId="42" applyNumberFormat="1" applyFont="1" applyFill="1" applyAlignment="1">
      <alignment horizontal="center" vertical="center"/>
    </xf>
    <xf numFmtId="0" fontId="25" fillId="36" borderId="0" xfId="0" applyFont="1" applyFill="1" applyAlignment="1">
      <alignment horizontal="center" vertical="center"/>
    </xf>
    <xf numFmtId="11" fontId="20" fillId="40" borderId="0" xfId="0" applyNumberFormat="1" applyFont="1" applyFill="1" applyAlignment="1">
      <alignment horizontal="center" vertical="center"/>
    </xf>
    <xf numFmtId="1" fontId="20" fillId="40" borderId="0" xfId="42" applyNumberFormat="1" applyFont="1" applyFill="1" applyAlignment="1">
      <alignment horizontal="center" vertical="center"/>
    </xf>
    <xf numFmtId="0" fontId="22" fillId="33" borderId="0" xfId="42" applyFont="1" applyFill="1" applyAlignment="1">
      <alignment vertical="center"/>
    </xf>
    <xf numFmtId="1" fontId="29" fillId="56" borderId="0" xfId="42" applyNumberFormat="1" applyFont="1" applyFill="1" applyAlignment="1">
      <alignment horizontal="center" vertical="center"/>
    </xf>
    <xf numFmtId="164" fontId="29" fillId="54" borderId="0" xfId="42" applyNumberFormat="1" applyFont="1" applyFill="1" applyAlignment="1">
      <alignment horizontal="center" vertical="center"/>
    </xf>
    <xf numFmtId="165" fontId="19" fillId="54" borderId="0" xfId="42" applyNumberFormat="1" applyFont="1" applyFill="1" applyAlignment="1">
      <alignment horizontal="center" vertical="center"/>
    </xf>
    <xf numFmtId="0" fontId="20" fillId="54" borderId="0" xfId="0" applyFont="1" applyFill="1" applyAlignment="1">
      <alignment horizontal="center" vertical="center"/>
    </xf>
    <xf numFmtId="1" fontId="20" fillId="54" borderId="0" xfId="42" applyNumberFormat="1" applyFont="1" applyFill="1" applyAlignment="1">
      <alignment horizontal="center"/>
    </xf>
    <xf numFmtId="11" fontId="22" fillId="54" borderId="0" xfId="42" applyNumberFormat="1" applyFont="1" applyFill="1" applyAlignment="1">
      <alignment horizontal="center"/>
    </xf>
    <xf numFmtId="11" fontId="22" fillId="54" borderId="0" xfId="0" applyNumberFormat="1" applyFont="1" applyFill="1" applyAlignment="1">
      <alignment horizontal="center" vertical="center"/>
    </xf>
    <xf numFmtId="0" fontId="34" fillId="0" borderId="0" xfId="0" applyFont="1"/>
    <xf numFmtId="0" fontId="36" fillId="0" borderId="0" xfId="42" applyFont="1"/>
    <xf numFmtId="0" fontId="35" fillId="35" borderId="0" xfId="42" applyFont="1" applyFill="1" applyAlignment="1">
      <alignment horizontal="center" vertical="center"/>
    </xf>
    <xf numFmtId="165" fontId="35" fillId="36" borderId="0" xfId="42" applyNumberFormat="1" applyFont="1" applyFill="1" applyAlignment="1">
      <alignment horizontal="center" vertical="center"/>
    </xf>
    <xf numFmtId="0" fontId="37" fillId="37" borderId="0" xfId="42" applyFont="1" applyFill="1" applyAlignment="1">
      <alignment horizontal="center" vertical="center"/>
    </xf>
    <xf numFmtId="0" fontId="37" fillId="38" borderId="0" xfId="42" applyFont="1" applyFill="1" applyAlignment="1">
      <alignment horizontal="center" vertical="center"/>
    </xf>
    <xf numFmtId="1" fontId="37" fillId="0" borderId="0" xfId="42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" fontId="37" fillId="40" borderId="0" xfId="42" applyNumberFormat="1" applyFont="1" applyFill="1" applyAlignment="1">
      <alignment horizontal="center"/>
    </xf>
    <xf numFmtId="11" fontId="35" fillId="41" borderId="0" xfId="42" applyNumberFormat="1" applyFont="1" applyFill="1" applyAlignment="1">
      <alignment horizontal="center" vertical="center"/>
    </xf>
    <xf numFmtId="11" fontId="35" fillId="41" borderId="0" xfId="42" applyNumberFormat="1" applyFont="1" applyFill="1" applyAlignment="1">
      <alignment horizontal="center"/>
    </xf>
    <xf numFmtId="11" fontId="35" fillId="33" borderId="0" xfId="42" applyNumberFormat="1" applyFont="1" applyFill="1" applyAlignment="1">
      <alignment horizontal="center" vertical="center"/>
    </xf>
    <xf numFmtId="11" fontId="35" fillId="33" borderId="0" xfId="0" applyNumberFormat="1" applyFont="1" applyFill="1" applyAlignment="1">
      <alignment horizontal="center" vertical="center"/>
    </xf>
    <xf numFmtId="11" fontId="0" fillId="0" borderId="0" xfId="0" applyNumberFormat="1"/>
    <xf numFmtId="11" fontId="20" fillId="40" borderId="0" xfId="0" applyNumberFormat="1" applyFont="1" applyFill="1" applyAlignment="1">
      <alignment horizontal="center"/>
    </xf>
    <xf numFmtId="11" fontId="20" fillId="37" borderId="0" xfId="0" applyNumberFormat="1" applyFont="1" applyFill="1" applyAlignment="1">
      <alignment horizontal="center"/>
    </xf>
    <xf numFmtId="11" fontId="20" fillId="37" borderId="0" xfId="0" applyNumberFormat="1" applyFont="1" applyFill="1" applyAlignment="1">
      <alignment horizontal="center" vertical="center"/>
    </xf>
    <xf numFmtId="2" fontId="27" fillId="33" borderId="0" xfId="0" applyNumberFormat="1" applyFont="1" applyFill="1" applyAlignment="1">
      <alignment horizontal="center"/>
    </xf>
    <xf numFmtId="0" fontId="27" fillId="33" borderId="0" xfId="0" applyFont="1" applyFill="1" applyAlignment="1">
      <alignment horizontal="center"/>
    </xf>
    <xf numFmtId="0" fontId="27" fillId="33" borderId="0" xfId="0" applyFont="1" applyFill="1" applyAlignment="1">
      <alignment horizontal="center" vertical="center"/>
    </xf>
    <xf numFmtId="11" fontId="20" fillId="33" borderId="0" xfId="0" applyNumberFormat="1" applyFont="1" applyFill="1" applyAlignment="1">
      <alignment horizontal="center"/>
    </xf>
    <xf numFmtId="0" fontId="31" fillId="0" borderId="0" xfId="42" applyFont="1" applyAlignment="1">
      <alignment horizontal="center" vertical="center"/>
    </xf>
    <xf numFmtId="165" fontId="31" fillId="0" borderId="0" xfId="42" applyNumberFormat="1" applyFont="1" applyAlignment="1">
      <alignment horizontal="center" vertical="center"/>
    </xf>
    <xf numFmtId="0" fontId="27" fillId="0" borderId="0" xfId="42" applyFont="1" applyAlignment="1">
      <alignment horizontal="center" vertical="center"/>
    </xf>
    <xf numFmtId="0" fontId="39" fillId="0" borderId="0" xfId="0" applyFont="1"/>
    <xf numFmtId="0" fontId="20" fillId="0" borderId="0" xfId="0" applyFont="1" applyAlignment="1">
      <alignment horizontal="right"/>
    </xf>
    <xf numFmtId="0" fontId="20" fillId="0" borderId="11" xfId="0" applyFont="1" applyBorder="1" applyAlignment="1">
      <alignment horizontal="right"/>
    </xf>
    <xf numFmtId="11" fontId="20" fillId="0" borderId="12" xfId="0" applyNumberFormat="1" applyFont="1" applyBorder="1" applyAlignment="1">
      <alignment horizontal="right"/>
    </xf>
    <xf numFmtId="0" fontId="20" fillId="0" borderId="13" xfId="0" applyFont="1" applyBorder="1" applyAlignment="1">
      <alignment horizontal="right"/>
    </xf>
    <xf numFmtId="11" fontId="20" fillId="0" borderId="14" xfId="0" applyNumberFormat="1" applyFont="1" applyBorder="1" applyAlignment="1">
      <alignment horizontal="right"/>
    </xf>
    <xf numFmtId="11" fontId="38" fillId="0" borderId="14" xfId="42" applyNumberFormat="1" applyFont="1" applyBorder="1" applyAlignment="1">
      <alignment horizontal="right" vertical="center"/>
    </xf>
    <xf numFmtId="0" fontId="20" fillId="0" borderId="15" xfId="0" applyFont="1" applyBorder="1" applyAlignment="1">
      <alignment horizontal="right"/>
    </xf>
    <xf numFmtId="11" fontId="20" fillId="0" borderId="16" xfId="0" applyNumberFormat="1" applyFont="1" applyBorder="1" applyAlignment="1">
      <alignment horizontal="right"/>
    </xf>
    <xf numFmtId="0" fontId="40" fillId="0" borderId="11" xfId="0" applyFont="1" applyBorder="1"/>
    <xf numFmtId="0" fontId="40" fillId="0" borderId="12" xfId="0" applyFont="1" applyBorder="1"/>
    <xf numFmtId="0" fontId="40" fillId="0" borderId="15" xfId="0" applyFont="1" applyBorder="1"/>
    <xf numFmtId="0" fontId="40" fillId="0" borderId="16" xfId="0" applyFont="1" applyBorder="1"/>
    <xf numFmtId="0" fontId="22" fillId="0" borderId="0" xfId="0" applyFont="1" applyAlignment="1">
      <alignment horizontal="right"/>
    </xf>
    <xf numFmtId="11" fontId="16" fillId="0" borderId="0" xfId="0" applyNumberFormat="1" applyFont="1"/>
    <xf numFmtId="11" fontId="22" fillId="0" borderId="0" xfId="0" applyNumberFormat="1" applyFont="1" applyAlignment="1">
      <alignment horizontal="right"/>
    </xf>
    <xf numFmtId="0" fontId="25" fillId="55" borderId="0" xfId="0" applyFont="1" applyFill="1" applyAlignment="1">
      <alignment horizontal="center" vertical="center"/>
    </xf>
    <xf numFmtId="164" fontId="20" fillId="40" borderId="0" xfId="0" applyNumberFormat="1" applyFont="1" applyFill="1" applyAlignment="1">
      <alignment horizontal="center"/>
    </xf>
    <xf numFmtId="164" fontId="20" fillId="37" borderId="0" xfId="0" applyNumberFormat="1" applyFont="1" applyFill="1" applyAlignment="1">
      <alignment horizontal="center"/>
    </xf>
    <xf numFmtId="164" fontId="20" fillId="33" borderId="0" xfId="0" applyNumberFormat="1" applyFont="1" applyFill="1" applyAlignment="1">
      <alignment horizontal="center"/>
    </xf>
    <xf numFmtId="2" fontId="27" fillId="57" borderId="0" xfId="0" applyNumberFormat="1" applyFont="1" applyFill="1" applyAlignment="1">
      <alignment horizontal="center" vertical="center"/>
    </xf>
    <xf numFmtId="0" fontId="27" fillId="57" borderId="0" xfId="0" applyFont="1" applyFill="1" applyAlignment="1">
      <alignment horizontal="center" vertical="center"/>
    </xf>
    <xf numFmtId="11" fontId="20" fillId="57" borderId="0" xfId="0" applyNumberFormat="1" applyFont="1" applyFill="1" applyAlignment="1">
      <alignment horizontal="center"/>
    </xf>
    <xf numFmtId="0" fontId="27" fillId="57" borderId="0" xfId="0" applyFont="1" applyFill="1" applyAlignment="1">
      <alignment horizontal="center"/>
    </xf>
    <xf numFmtId="11" fontId="20" fillId="57" borderId="0" xfId="0" applyNumberFormat="1" applyFont="1" applyFill="1" applyAlignment="1">
      <alignment horizontal="center" vertical="center"/>
    </xf>
    <xf numFmtId="2" fontId="27" fillId="58" borderId="0" xfId="0" applyNumberFormat="1" applyFont="1" applyFill="1" applyAlignment="1">
      <alignment horizontal="center"/>
    </xf>
    <xf numFmtId="0" fontId="27" fillId="58" borderId="0" xfId="0" applyFont="1" applyFill="1" applyAlignment="1">
      <alignment horizontal="center"/>
    </xf>
    <xf numFmtId="0" fontId="27" fillId="58" borderId="0" xfId="0" applyFont="1" applyFill="1" applyAlignment="1">
      <alignment horizontal="center" vertical="center"/>
    </xf>
    <xf numFmtId="11" fontId="20" fillId="58" borderId="0" xfId="0" applyNumberFormat="1" applyFont="1" applyFill="1" applyAlignment="1">
      <alignment horizontal="center"/>
    </xf>
    <xf numFmtId="11" fontId="20" fillId="58" borderId="0" xfId="0" applyNumberFormat="1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31" fillId="0" borderId="0" xfId="42" applyFont="1" applyAlignment="1">
      <alignment vertical="center"/>
    </xf>
    <xf numFmtId="0" fontId="25" fillId="59" borderId="0" xfId="0" applyFont="1" applyFill="1" applyAlignment="1">
      <alignment horizontal="center" vertical="center"/>
    </xf>
    <xf numFmtId="0" fontId="27" fillId="0" borderId="0" xfId="0" applyFont="1" applyAlignment="1">
      <alignment horizontal="center"/>
    </xf>
    <xf numFmtId="2" fontId="27" fillId="0" borderId="0" xfId="0" applyNumberFormat="1" applyFont="1" applyAlignment="1">
      <alignment horizontal="center"/>
    </xf>
    <xf numFmtId="164" fontId="29" fillId="40" borderId="0" xfId="42" applyNumberFormat="1" applyFont="1" applyFill="1" applyAlignment="1">
      <alignment horizontal="center" vertical="center"/>
    </xf>
    <xf numFmtId="164" fontId="29" fillId="37" borderId="0" xfId="42" applyNumberFormat="1" applyFont="1" applyFill="1" applyAlignment="1">
      <alignment horizontal="center" vertical="center"/>
    </xf>
    <xf numFmtId="1" fontId="29" fillId="37" borderId="0" xfId="42" applyNumberFormat="1" applyFont="1" applyFill="1" applyAlignment="1">
      <alignment horizontal="center" vertical="center"/>
    </xf>
    <xf numFmtId="2" fontId="27" fillId="33" borderId="0" xfId="0" applyNumberFormat="1" applyFont="1" applyFill="1" applyAlignment="1">
      <alignment horizontal="center" vertical="center"/>
    </xf>
    <xf numFmtId="164" fontId="29" fillId="33" borderId="0" xfId="42" applyNumberFormat="1" applyFont="1" applyFill="1" applyAlignment="1">
      <alignment horizontal="center" vertical="center"/>
    </xf>
    <xf numFmtId="2" fontId="27" fillId="33" borderId="0" xfId="42" applyNumberFormat="1" applyFont="1" applyFill="1" applyAlignment="1">
      <alignment horizontal="center" vertical="center"/>
    </xf>
    <xf numFmtId="2" fontId="29" fillId="33" borderId="0" xfId="42" applyNumberFormat="1" applyFont="1" applyFill="1" applyAlignment="1">
      <alignment horizontal="center" vertical="center"/>
    </xf>
    <xf numFmtId="0" fontId="31" fillId="60" borderId="0" xfId="0" applyFont="1" applyFill="1" applyAlignment="1">
      <alignment horizontal="center"/>
    </xf>
    <xf numFmtId="0" fontId="31" fillId="61" borderId="0" xfId="0" applyFont="1" applyFill="1" applyAlignment="1">
      <alignment horizontal="center"/>
    </xf>
    <xf numFmtId="10" fontId="0" fillId="0" borderId="0" xfId="0" applyNumberFormat="1"/>
    <xf numFmtId="0" fontId="19" fillId="62" borderId="0" xfId="42" applyFont="1" applyFill="1" applyAlignment="1">
      <alignment vertical="center"/>
    </xf>
    <xf numFmtId="0" fontId="0" fillId="54" borderId="0" xfId="0" applyFill="1"/>
    <xf numFmtId="0" fontId="42" fillId="54" borderId="0" xfId="0" applyFont="1" applyFill="1"/>
    <xf numFmtId="1" fontId="20" fillId="0" borderId="0" xfId="42" applyNumberFormat="1" applyFont="1" applyAlignment="1">
      <alignment horizontal="center"/>
    </xf>
    <xf numFmtId="11" fontId="22" fillId="0" borderId="0" xfId="42" applyNumberFormat="1" applyFont="1" applyAlignment="1">
      <alignment horizontal="center"/>
    </xf>
    <xf numFmtId="11" fontId="22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 wrapText="1"/>
    </xf>
    <xf numFmtId="0" fontId="44" fillId="0" borderId="17" xfId="0" applyFont="1" applyBorder="1" applyAlignment="1">
      <alignment horizontal="right" vertical="center"/>
    </xf>
    <xf numFmtId="0" fontId="44" fillId="0" borderId="17" xfId="0" applyFont="1" applyBorder="1" applyAlignment="1">
      <alignment horizontal="right" vertical="center" wrapText="1"/>
    </xf>
    <xf numFmtId="0" fontId="25" fillId="34" borderId="0" xfId="0" applyFont="1" applyFill="1" applyAlignment="1">
      <alignment vertical="center"/>
    </xf>
    <xf numFmtId="0" fontId="25" fillId="55" borderId="0" xfId="0" applyFont="1" applyFill="1" applyAlignment="1">
      <alignment vertical="center"/>
    </xf>
    <xf numFmtId="0" fontId="45" fillId="0" borderId="0" xfId="0" applyFont="1"/>
    <xf numFmtId="11" fontId="46" fillId="0" borderId="17" xfId="0" applyNumberFormat="1" applyFont="1" applyBorder="1" applyAlignment="1">
      <alignment horizontal="center" vertical="center"/>
    </xf>
    <xf numFmtId="2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11" fontId="43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/>
    </xf>
    <xf numFmtId="11" fontId="43" fillId="0" borderId="0" xfId="0" applyNumberFormat="1" applyFont="1" applyAlignment="1">
      <alignment horizontal="center"/>
    </xf>
    <xf numFmtId="0" fontId="46" fillId="0" borderId="17" xfId="0" applyFont="1" applyBorder="1" applyAlignment="1">
      <alignment horizontal="center" vertical="center"/>
    </xf>
    <xf numFmtId="2" fontId="43" fillId="0" borderId="17" xfId="0" applyNumberFormat="1" applyFont="1" applyBorder="1" applyAlignment="1">
      <alignment horizontal="center"/>
    </xf>
    <xf numFmtId="0" fontId="43" fillId="0" borderId="17" xfId="0" applyFont="1" applyBorder="1" applyAlignment="1">
      <alignment horizontal="center"/>
    </xf>
    <xf numFmtId="11" fontId="43" fillId="0" borderId="17" xfId="0" applyNumberFormat="1" applyFont="1" applyBorder="1" applyAlignment="1">
      <alignment horizontal="center"/>
    </xf>
    <xf numFmtId="164" fontId="43" fillId="0" borderId="17" xfId="0" applyNumberFormat="1" applyFont="1" applyBorder="1" applyAlignment="1">
      <alignment horizontal="center"/>
    </xf>
    <xf numFmtId="1" fontId="27" fillId="0" borderId="0" xfId="42" applyNumberFormat="1" applyFont="1" applyAlignment="1">
      <alignment horizontal="center" vertical="center"/>
    </xf>
    <xf numFmtId="11" fontId="16" fillId="0" borderId="17" xfId="0" applyNumberFormat="1" applyFont="1" applyBorder="1"/>
    <xf numFmtId="11" fontId="0" fillId="0" borderId="17" xfId="0" applyNumberFormat="1" applyBorder="1"/>
    <xf numFmtId="0" fontId="0" fillId="0" borderId="17" xfId="0" applyBorder="1"/>
    <xf numFmtId="0" fontId="46" fillId="0" borderId="0" xfId="0" applyFont="1"/>
    <xf numFmtId="0" fontId="46" fillId="0" borderId="17" xfId="0" applyFont="1" applyBorder="1"/>
    <xf numFmtId="0" fontId="43" fillId="0" borderId="0" xfId="0" applyFont="1"/>
    <xf numFmtId="0" fontId="43" fillId="0" borderId="17" xfId="0" applyFont="1" applyBorder="1"/>
    <xf numFmtId="0" fontId="46" fillId="0" borderId="0" xfId="0" applyFont="1" applyAlignment="1">
      <alignment horizontal="center"/>
    </xf>
    <xf numFmtId="0" fontId="46" fillId="0" borderId="17" xfId="0" applyFont="1" applyBorder="1" applyAlignment="1">
      <alignment horizontal="center"/>
    </xf>
    <xf numFmtId="166" fontId="43" fillId="0" borderId="0" xfId="0" applyNumberFormat="1" applyFont="1" applyAlignment="1">
      <alignment horizontal="center"/>
    </xf>
    <xf numFmtId="166" fontId="43" fillId="0" borderId="17" xfId="0" applyNumberFormat="1" applyFont="1" applyBorder="1" applyAlignment="1">
      <alignment horizontal="center"/>
    </xf>
    <xf numFmtId="166" fontId="43" fillId="0" borderId="0" xfId="0" applyNumberFormat="1" applyFont="1"/>
    <xf numFmtId="166" fontId="43" fillId="0" borderId="17" xfId="0" applyNumberFormat="1" applyFont="1" applyBorder="1"/>
    <xf numFmtId="2" fontId="0" fillId="0" borderId="0" xfId="0" applyNumberFormat="1"/>
    <xf numFmtId="0" fontId="43" fillId="0" borderId="10" xfId="0" applyFont="1" applyBorder="1"/>
    <xf numFmtId="0" fontId="43" fillId="0" borderId="0" xfId="42" applyFont="1"/>
    <xf numFmtId="11" fontId="43" fillId="0" borderId="0" xfId="0" applyNumberFormat="1" applyFont="1"/>
    <xf numFmtId="0" fontId="46" fillId="0" borderId="0" xfId="42" applyFont="1" applyAlignment="1">
      <alignment horizontal="center" vertical="center"/>
    </xf>
    <xf numFmtId="165" fontId="46" fillId="0" borderId="0" xfId="42" applyNumberFormat="1" applyFont="1" applyAlignment="1">
      <alignment horizontal="center" vertical="center"/>
    </xf>
    <xf numFmtId="0" fontId="43" fillId="0" borderId="0" xfId="42" applyFont="1" applyAlignment="1">
      <alignment horizontal="center" vertical="center"/>
    </xf>
    <xf numFmtId="1" fontId="43" fillId="0" borderId="0" xfId="42" applyNumberFormat="1" applyFont="1" applyAlignment="1">
      <alignment horizontal="center" vertical="center"/>
    </xf>
    <xf numFmtId="1" fontId="43" fillId="0" borderId="0" xfId="42" applyNumberFormat="1" applyFont="1" applyAlignment="1">
      <alignment horizontal="center"/>
    </xf>
    <xf numFmtId="11" fontId="46" fillId="0" borderId="0" xfId="42" applyNumberFormat="1" applyFont="1" applyAlignment="1">
      <alignment vertical="center"/>
    </xf>
    <xf numFmtId="11" fontId="46" fillId="0" borderId="0" xfId="42" applyNumberFormat="1" applyFont="1" applyAlignment="1">
      <alignment horizontal="center"/>
    </xf>
    <xf numFmtId="0" fontId="46" fillId="0" borderId="0" xfId="42" applyFont="1" applyAlignment="1">
      <alignment vertical="center"/>
    </xf>
    <xf numFmtId="11" fontId="46" fillId="0" borderId="0" xfId="0" applyNumberFormat="1" applyFont="1" applyAlignment="1">
      <alignment horizontal="center" vertical="center"/>
    </xf>
    <xf numFmtId="11" fontId="46" fillId="0" borderId="0" xfId="42" applyNumberFormat="1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44" fillId="0" borderId="17" xfId="0" applyFont="1" applyBorder="1" applyAlignment="1">
      <alignment horizontal="center" vertical="center"/>
    </xf>
    <xf numFmtId="0" fontId="44" fillId="0" borderId="17" xfId="0" applyFont="1" applyBorder="1" applyAlignment="1">
      <alignment horizontal="center" vertical="center" wrapText="1"/>
    </xf>
    <xf numFmtId="0" fontId="49" fillId="0" borderId="0" xfId="0" applyFont="1"/>
    <xf numFmtId="0" fontId="43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18" xfId="0" applyFont="1" applyBorder="1" applyAlignment="1">
      <alignment vertical="center"/>
    </xf>
    <xf numFmtId="0" fontId="48" fillId="0" borderId="19" xfId="0" applyFont="1" applyBorder="1" applyAlignment="1">
      <alignment vertical="center"/>
    </xf>
    <xf numFmtId="11" fontId="43" fillId="0" borderId="17" xfId="0" applyNumberFormat="1" applyFont="1" applyBorder="1"/>
    <xf numFmtId="0" fontId="25" fillId="34" borderId="0" xfId="0" applyFont="1" applyFill="1" applyAlignment="1">
      <alignment horizontal="center" vertical="center"/>
    </xf>
    <xf numFmtId="0" fontId="23" fillId="33" borderId="0" xfId="42" applyFont="1" applyFill="1" applyAlignment="1">
      <alignment horizontal="center" vertical="center"/>
    </xf>
    <xf numFmtId="0" fontId="24" fillId="47" borderId="0" xfId="0" applyFont="1" applyFill="1" applyAlignment="1">
      <alignment horizontal="center" vertical="center"/>
    </xf>
    <xf numFmtId="0" fontId="24" fillId="35" borderId="0" xfId="0" applyFont="1" applyFill="1" applyAlignment="1">
      <alignment horizontal="center" vertical="center"/>
    </xf>
    <xf numFmtId="0" fontId="19" fillId="34" borderId="0" xfId="42" applyFont="1" applyFill="1" applyAlignment="1">
      <alignment horizontal="center" vertical="center"/>
    </xf>
    <xf numFmtId="0" fontId="19" fillId="45" borderId="0" xfId="42" applyFont="1" applyFill="1" applyAlignment="1">
      <alignment horizontal="center" vertical="center"/>
    </xf>
    <xf numFmtId="0" fontId="35" fillId="33" borderId="0" xfId="42" applyFont="1" applyFill="1" applyAlignment="1">
      <alignment horizontal="center" vertical="center"/>
    </xf>
    <xf numFmtId="0" fontId="35" fillId="47" borderId="0" xfId="0" applyFont="1" applyFill="1" applyAlignment="1">
      <alignment horizontal="center" vertical="center"/>
    </xf>
    <xf numFmtId="0" fontId="35" fillId="35" borderId="0" xfId="0" applyFont="1" applyFill="1" applyAlignment="1">
      <alignment horizontal="center" vertical="center"/>
    </xf>
    <xf numFmtId="0" fontId="22" fillId="39" borderId="0" xfId="42" applyFont="1" applyFill="1" applyAlignment="1">
      <alignment horizontal="center" vertical="center"/>
    </xf>
    <xf numFmtId="0" fontId="35" fillId="34" borderId="0" xfId="42" applyFont="1" applyFill="1" applyAlignment="1">
      <alignment horizontal="center" vertical="center"/>
    </xf>
    <xf numFmtId="0" fontId="35" fillId="39" borderId="0" xfId="42" applyFont="1" applyFill="1" applyAlignment="1">
      <alignment horizontal="center" vertical="center"/>
    </xf>
    <xf numFmtId="0" fontId="35" fillId="45" borderId="0" xfId="42" applyFont="1" applyFill="1" applyAlignment="1">
      <alignment horizontal="center" vertical="center"/>
    </xf>
    <xf numFmtId="11" fontId="22" fillId="41" borderId="0" xfId="42" applyNumberFormat="1" applyFont="1" applyFill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0" xfId="42" applyFont="1" applyAlignment="1">
      <alignment horizontal="center" vertical="center"/>
    </xf>
    <xf numFmtId="11" fontId="46" fillId="0" borderId="0" xfId="42" applyNumberFormat="1" applyFont="1" applyAlignment="1">
      <alignment horizontal="center" vertical="center"/>
    </xf>
    <xf numFmtId="1" fontId="31" fillId="60" borderId="0" xfId="42" applyNumberFormat="1" applyFont="1" applyFill="1" applyAlignment="1">
      <alignment horizontal="center" vertical="center"/>
    </xf>
    <xf numFmtId="1" fontId="31" fillId="61" borderId="0" xfId="42" applyNumberFormat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0" xfId="42" applyFont="1" applyAlignment="1">
      <alignment horizontal="center" vertical="center"/>
    </xf>
    <xf numFmtId="0" fontId="25" fillId="47" borderId="0" xfId="0" applyFont="1" applyFill="1" applyAlignment="1">
      <alignment horizontal="center" vertical="center"/>
    </xf>
    <xf numFmtId="0" fontId="31" fillId="34" borderId="0" xfId="42" applyFont="1" applyFill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3" xr:uid="{00000000-0005-0000-0000-000025000000}"/>
    <cellStyle name="Normal 3" xfId="42" xr:uid="{00000000-0005-0000-0000-000026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Primary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Real'!$B$30:$B$32</c:f>
              <c:strCache>
                <c:ptCount val="3"/>
                <c:pt idx="0">
                  <c:v>Control</c:v>
                </c:pt>
                <c:pt idx="1">
                  <c:v>FP</c:v>
                </c:pt>
                <c:pt idx="2">
                  <c:v>FLP</c:v>
                </c:pt>
              </c:strCache>
            </c:strRef>
          </c:cat>
          <c:val>
            <c:numRef>
              <c:f>'Agua Real'!$C$30:$C$32</c:f>
              <c:numCache>
                <c:formatCode>0.00E+00</c:formatCode>
                <c:ptCount val="3"/>
                <c:pt idx="0">
                  <c:v>6433333333.333333</c:v>
                </c:pt>
                <c:pt idx="1">
                  <c:v>1</c:v>
                </c:pt>
                <c:pt idx="2">
                  <c:v>414500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9-4A1B-B383-8AE8C979FB4F}"/>
            </c:ext>
          </c:extLst>
        </c:ser>
        <c:ser>
          <c:idx val="1"/>
          <c:order val="1"/>
          <c:tx>
            <c:v>Secondary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Real'!$B$30:$B$32</c:f>
              <c:strCache>
                <c:ptCount val="3"/>
                <c:pt idx="0">
                  <c:v>Control</c:v>
                </c:pt>
                <c:pt idx="1">
                  <c:v>FP</c:v>
                </c:pt>
                <c:pt idx="2">
                  <c:v>FLP</c:v>
                </c:pt>
              </c:strCache>
            </c:strRef>
          </c:cat>
          <c:val>
            <c:numRef>
              <c:f>'Agua Real'!$D$30:$D$32</c:f>
              <c:numCache>
                <c:formatCode>0.00E+00</c:formatCode>
                <c:ptCount val="3"/>
                <c:pt idx="0">
                  <c:v>12833333333.333334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79-4A1B-B383-8AE8C979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74765376"/>
        <c:axId val="-974762112"/>
      </c:barChart>
      <c:catAx>
        <c:axId val="-974765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Real wastewater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62112"/>
        <c:crosses val="autoZero"/>
        <c:auto val="1"/>
        <c:lblAlgn val="ctr"/>
        <c:lblOffset val="100"/>
        <c:noMultiLvlLbl val="0"/>
      </c:catAx>
      <c:valAx>
        <c:axId val="-97476211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</a:t>
                </a:r>
                <a:r>
                  <a:rPr lang="en-GB" baseline="0"/>
                  <a:t> (CFU/mL)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6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TOC 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('Agua Real'!$U$42,'Agua Real'!$U$45)</c:f>
              <c:numCache>
                <c:formatCode>General</c:formatCode>
                <c:ptCount val="2"/>
                <c:pt idx="0">
                  <c:v>15.58</c:v>
                </c:pt>
                <c:pt idx="1">
                  <c:v>41.54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2-4A5E-8DB7-3E259D3D8A6B}"/>
            </c:ext>
          </c:extLst>
        </c:ser>
        <c:ser>
          <c:idx val="1"/>
          <c:order val="1"/>
          <c:tx>
            <c:v>DQO FP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'Agua Real'!$O$41:$O$42</c:f>
              <c:strCache>
                <c:ptCount val="2"/>
                <c:pt idx="0">
                  <c:v>Primary</c:v>
                </c:pt>
                <c:pt idx="1">
                  <c:v>Secondary</c:v>
                </c:pt>
              </c:strCache>
            </c:strRef>
          </c:cat>
          <c:val>
            <c:numRef>
              <c:f>('Agua Real'!$S$42,'Agua Real'!$S$45)</c:f>
              <c:numCache>
                <c:formatCode>General</c:formatCode>
                <c:ptCount val="2"/>
                <c:pt idx="0">
                  <c:v>77.38</c:v>
                </c:pt>
                <c:pt idx="1">
                  <c:v>87.25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2-4A5E-8DB7-3E259D3D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74764832"/>
        <c:axId val="-974750688"/>
      </c:barChart>
      <c:catAx>
        <c:axId val="-974764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Fenton Process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50688"/>
        <c:crosses val="autoZero"/>
        <c:auto val="1"/>
        <c:lblAlgn val="ctr"/>
        <c:lblOffset val="100"/>
        <c:noMultiLvlLbl val="0"/>
      </c:catAx>
      <c:valAx>
        <c:axId val="-97475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Removal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6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Real water (PMS)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111664763626243"/>
          <c:y val="0.1341967089879596"/>
          <c:w val="0.83794990414930526"/>
          <c:h val="0.7142738101793219"/>
        </c:manualLayout>
      </c:layout>
      <c:barChart>
        <c:barDir val="col"/>
        <c:grouping val="clustered"/>
        <c:varyColors val="0"/>
        <c:ser>
          <c:idx val="3"/>
          <c:order val="1"/>
          <c:tx>
            <c:v>Primary FLP</c:v>
          </c:tx>
          <c:invertIfNegative val="0"/>
          <c:dLbls>
            <c:numFmt formatCode="0.00E+0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'Agua Real'!$K$41:$K$43</c15:sqref>
                  </c15:fullRef>
                </c:ext>
              </c:extLst>
              <c:f>('Agua Real'!$K$41,'Agua Real'!$K$43)</c:f>
              <c:strCache>
                <c:ptCount val="2"/>
                <c:pt idx="0">
                  <c:v>Control</c:v>
                </c:pt>
                <c:pt idx="1">
                  <c:v>3.82 / 0.4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'[3]Agua Real'!$D$29:$D$31</c15:sqref>
                  </c15:fullRef>
                </c:ext>
              </c:extLst>
              <c:f>('[0]Agua Real'!$D$29,'[0]Agua Real'!$D$31)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C-6BDE-4483-A7EB-8A9C8BFC1EA4}"/>
            </c:ext>
          </c:extLst>
        </c:ser>
        <c:ser>
          <c:idx val="1"/>
          <c:order val="3"/>
          <c:tx>
            <c:v>Secondary FLP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0E+0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'Agua Real'!$K$41:$K$43</c15:sqref>
                  </c15:fullRef>
                </c:ext>
              </c:extLst>
              <c:f>('Agua Real'!$K$41,'Agua Real'!$K$43)</c:f>
              <c:strCache>
                <c:ptCount val="2"/>
                <c:pt idx="0">
                  <c:v>Control</c:v>
                </c:pt>
                <c:pt idx="1">
                  <c:v>3.82 / 0.4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'[3]Agua Real'!$J$29:$J$31</c15:sqref>
                  </c15:fullRef>
                </c:ext>
              </c:extLst>
              <c:f>('[0]Agua Real'!$J$29,'[0]Agua Real'!$J$31)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6BDE-4483-A7EB-8A9C8BFC1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74761024"/>
        <c:axId val="-974760480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v>5 min Primary</c:v>
                </c:tx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'Agua Real'!$K$41:$K$43</c15:sqref>
                        </c15:fullRef>
                        <c15:formulaRef>
                          <c15:sqref>('Agua Real'!$K$41,'Agua Real'!$K$43)</c15:sqref>
                        </c15:formulaRef>
                      </c:ext>
                    </c:extLst>
                    <c:strCache>
                      <c:ptCount val="2"/>
                      <c:pt idx="0">
                        <c:v>Control</c:v>
                      </c:pt>
                      <c:pt idx="1">
                        <c:v>3.82 / 0.4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'[3]Agua Real'!$C$29:$C$31</c15:sqref>
                        </c15:fullRef>
                        <c15:formulaRef>
                          <c15:sqref>('[0]Agua Real'!$C$29,'[0]Agua Real'!$C$31)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B-6BDE-4483-A7EB-8A9C8BFC1EA4}"/>
                  </c:ext>
                </c:extLst>
              </c15:ser>
            </c15:filteredBarSeries>
            <c15:filteredBarSeries>
              <c15:ser>
                <c:idx val="0"/>
                <c:order val="2"/>
                <c:tx>
                  <c:v>5 min Secondary</c:v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  <a:scene3d>
                    <a:camera prst="orthographicFront"/>
                    <a:lightRig rig="threePt" dir="t"/>
                  </a:scene3d>
                  <a:sp3d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'Agua Real'!$K$41:$K$43</c15:sqref>
                        </c15:fullRef>
                        <c15:formulaRef>
                          <c15:sqref>('Agua Real'!$K$41,'Agua Real'!$K$43)</c15:sqref>
                        </c15:formulaRef>
                      </c:ext>
                    </c:extLst>
                    <c:strCache>
                      <c:ptCount val="2"/>
                      <c:pt idx="0">
                        <c:v>Control</c:v>
                      </c:pt>
                      <c:pt idx="1">
                        <c:v>3.82 / 0.4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'[3]Agua Real'!$I$29:$I$31</c15:sqref>
                        </c15:fullRef>
                        <c15:formulaRef>
                          <c15:sqref>('[0]Agua Real'!$I$29,'[0]Agua Real'!$I$31)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BDE-4483-A7EB-8A9C8BFC1EA4}"/>
                  </c:ext>
                </c:extLst>
              </c15:ser>
            </c15:filteredBarSeries>
          </c:ext>
        </c:extLst>
      </c:barChart>
      <c:catAx>
        <c:axId val="-974761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PMS (mM) / FeSO</a:t>
                </a:r>
                <a:r>
                  <a:rPr lang="en-GB" sz="600"/>
                  <a:t>4</a:t>
                </a:r>
                <a:r>
                  <a:rPr lang="en-GB" sz="600" baseline="0"/>
                  <a:t> </a:t>
                </a:r>
                <a:r>
                  <a:rPr lang="en-GB" sz="1000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60480"/>
        <c:crosses val="autoZero"/>
        <c:auto val="1"/>
        <c:lblAlgn val="ctr"/>
        <c:lblOffset val="100"/>
        <c:noMultiLvlLbl val="0"/>
      </c:catAx>
      <c:valAx>
        <c:axId val="-9747604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 (CFU/mL)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4761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174105439951962"/>
          <c:y val="6.978698548131876E-3"/>
          <c:w val="0.16621229386631367"/>
          <c:h val="0.24166961028387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GB"/>
              <a:t>Recta calibrado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30656180663869"/>
          <c:y val="0.15141747487230606"/>
          <c:w val="0.82008259923991123"/>
          <c:h val="0.6492117981918570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2.6696909118868215E-2"/>
                  <c:y val="0.434186208545026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[2]Hoja1!$D$5:$D$10</c:f>
              <c:strCache>
                <c:ptCount val="6"/>
                <c:pt idx="0">
                  <c:v>0,9375</c:v>
                </c:pt>
                <c:pt idx="1">
                  <c:v>1,875</c:v>
                </c:pt>
                <c:pt idx="2">
                  <c:v>3,75</c:v>
                </c:pt>
                <c:pt idx="3">
                  <c:v>7,5</c:v>
                </c:pt>
                <c:pt idx="4">
                  <c:v>15</c:v>
                </c:pt>
                <c:pt idx="5">
                  <c:v>30</c:v>
                </c:pt>
              </c:strCache>
            </c:strRef>
          </c:xVal>
          <c:yVal>
            <c:numRef>
              <c:f>[2]Hoja1!$H$5:$H$10</c:f>
              <c:numCache>
                <c:formatCode>General</c:formatCode>
                <c:ptCount val="6"/>
                <c:pt idx="0">
                  <c:v>1.5666666666666666E-2</c:v>
                </c:pt>
                <c:pt idx="1">
                  <c:v>4.1000000000000002E-2</c:v>
                </c:pt>
                <c:pt idx="2">
                  <c:v>9.0333333333333335E-2</c:v>
                </c:pt>
                <c:pt idx="3">
                  <c:v>0.18566666666666665</c:v>
                </c:pt>
                <c:pt idx="4">
                  <c:v>0.36366666666666664</c:v>
                </c:pt>
                <c:pt idx="5">
                  <c:v>0.73566666666666658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14-4503-9B54-8D7BA80F0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4763200"/>
        <c:axId val="-974753952"/>
      </c:scatterChart>
      <c:valAx>
        <c:axId val="-97476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n-GB"/>
                  <a:t>[H2O2] mg/L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74753952"/>
        <c:crosses val="autoZero"/>
        <c:crossBetween val="midCat"/>
      </c:valAx>
      <c:valAx>
        <c:axId val="-97475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n-GB"/>
                  <a:t>Abs 400 nm</a:t>
                </a:r>
              </a:p>
            </c:rich>
          </c:tx>
          <c:layout>
            <c:manualLayout>
              <c:xMode val="edge"/>
              <c:yMode val="edge"/>
              <c:x val="1.9529447947101337E-2"/>
              <c:y val="0.33565487128824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7476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'Medio de cultivo'!$B$1</c:f>
              <c:strCache>
                <c:ptCount val="1"/>
                <c:pt idx="0">
                  <c:v>Blanco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cultivo'!$B$2:$B$252</c:f>
              <c:numCache>
                <c:formatCode>0.000</c:formatCode>
                <c:ptCount val="251"/>
                <c:pt idx="0">
                  <c:v>1.4E-2</c:v>
                </c:pt>
                <c:pt idx="1">
                  <c:v>-1.2E-2</c:v>
                </c:pt>
                <c:pt idx="2">
                  <c:v>-7.0000000000000001E-3</c:v>
                </c:pt>
                <c:pt idx="3">
                  <c:v>-2E-3</c:v>
                </c:pt>
                <c:pt idx="4">
                  <c:v>3.0000000000000001E-3</c:v>
                </c:pt>
                <c:pt idx="5">
                  <c:v>8.0000000000000002E-3</c:v>
                </c:pt>
                <c:pt idx="6">
                  <c:v>0</c:v>
                </c:pt>
                <c:pt idx="7">
                  <c:v>-8.0000000000000002E-3</c:v>
                </c:pt>
                <c:pt idx="8">
                  <c:v>-1E-3</c:v>
                </c:pt>
                <c:pt idx="9">
                  <c:v>-1E-3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-4.0000000000000001E-3</c:v>
                </c:pt>
                <c:pt idx="13">
                  <c:v>-1E-3</c:v>
                </c:pt>
                <c:pt idx="14">
                  <c:v>4.0000000000000001E-3</c:v>
                </c:pt>
                <c:pt idx="15">
                  <c:v>1E-3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5.0000000000000001E-3</c:v>
                </c:pt>
                <c:pt idx="20">
                  <c:v>-3.0000000000000001E-3</c:v>
                </c:pt>
                <c:pt idx="21">
                  <c:v>-5.0000000000000001E-3</c:v>
                </c:pt>
                <c:pt idx="22">
                  <c:v>2E-3</c:v>
                </c:pt>
                <c:pt idx="23">
                  <c:v>1E-3</c:v>
                </c:pt>
                <c:pt idx="24">
                  <c:v>2E-3</c:v>
                </c:pt>
                <c:pt idx="25">
                  <c:v>5.0000000000000001E-3</c:v>
                </c:pt>
                <c:pt idx="26">
                  <c:v>0</c:v>
                </c:pt>
                <c:pt idx="27">
                  <c:v>-2E-3</c:v>
                </c:pt>
                <c:pt idx="28">
                  <c:v>1E-3</c:v>
                </c:pt>
                <c:pt idx="29">
                  <c:v>-6.0000000000000001E-3</c:v>
                </c:pt>
                <c:pt idx="30">
                  <c:v>2E-3</c:v>
                </c:pt>
                <c:pt idx="31">
                  <c:v>4.0000000000000001E-3</c:v>
                </c:pt>
                <c:pt idx="32">
                  <c:v>0</c:v>
                </c:pt>
                <c:pt idx="33">
                  <c:v>1E-3</c:v>
                </c:pt>
                <c:pt idx="34">
                  <c:v>1E-3</c:v>
                </c:pt>
                <c:pt idx="35">
                  <c:v>-6.0000000000000001E-3</c:v>
                </c:pt>
                <c:pt idx="36">
                  <c:v>0</c:v>
                </c:pt>
                <c:pt idx="37">
                  <c:v>2E-3</c:v>
                </c:pt>
                <c:pt idx="38">
                  <c:v>-4.0000000000000001E-3</c:v>
                </c:pt>
                <c:pt idx="39">
                  <c:v>0</c:v>
                </c:pt>
                <c:pt idx="40">
                  <c:v>-3.0000000000000001E-3</c:v>
                </c:pt>
                <c:pt idx="41">
                  <c:v>-8.9999999999999993E-3</c:v>
                </c:pt>
                <c:pt idx="42">
                  <c:v>-1E-3</c:v>
                </c:pt>
                <c:pt idx="43">
                  <c:v>2E-3</c:v>
                </c:pt>
                <c:pt idx="44">
                  <c:v>-1E-3</c:v>
                </c:pt>
                <c:pt idx="45">
                  <c:v>2E-3</c:v>
                </c:pt>
                <c:pt idx="46">
                  <c:v>-3.0000000000000001E-3</c:v>
                </c:pt>
                <c:pt idx="47">
                  <c:v>-3.0000000000000001E-3</c:v>
                </c:pt>
                <c:pt idx="48">
                  <c:v>0</c:v>
                </c:pt>
                <c:pt idx="49">
                  <c:v>2E-3</c:v>
                </c:pt>
                <c:pt idx="50">
                  <c:v>-2E-3</c:v>
                </c:pt>
                <c:pt idx="51">
                  <c:v>7.0000000000000001E-3</c:v>
                </c:pt>
                <c:pt idx="52">
                  <c:v>3.0000000000000001E-3</c:v>
                </c:pt>
                <c:pt idx="53">
                  <c:v>2E-3</c:v>
                </c:pt>
                <c:pt idx="54">
                  <c:v>-1E-3</c:v>
                </c:pt>
                <c:pt idx="55">
                  <c:v>-2E-3</c:v>
                </c:pt>
                <c:pt idx="56">
                  <c:v>0</c:v>
                </c:pt>
                <c:pt idx="57">
                  <c:v>-3.0000000000000001E-3</c:v>
                </c:pt>
                <c:pt idx="58">
                  <c:v>5.0000000000000001E-3</c:v>
                </c:pt>
                <c:pt idx="59">
                  <c:v>2E-3</c:v>
                </c:pt>
                <c:pt idx="60">
                  <c:v>0</c:v>
                </c:pt>
                <c:pt idx="61">
                  <c:v>0</c:v>
                </c:pt>
                <c:pt idx="62">
                  <c:v>7.0000000000000001E-3</c:v>
                </c:pt>
                <c:pt idx="63">
                  <c:v>-4.0000000000000001E-3</c:v>
                </c:pt>
                <c:pt idx="64">
                  <c:v>2E-3</c:v>
                </c:pt>
                <c:pt idx="65">
                  <c:v>7.0000000000000001E-3</c:v>
                </c:pt>
                <c:pt idx="66">
                  <c:v>2E-3</c:v>
                </c:pt>
                <c:pt idx="67">
                  <c:v>4.0000000000000001E-3</c:v>
                </c:pt>
                <c:pt idx="68">
                  <c:v>-2E-3</c:v>
                </c:pt>
                <c:pt idx="69">
                  <c:v>2E-3</c:v>
                </c:pt>
                <c:pt idx="70">
                  <c:v>-2E-3</c:v>
                </c:pt>
                <c:pt idx="71">
                  <c:v>1E-3</c:v>
                </c:pt>
                <c:pt idx="72">
                  <c:v>1E-3</c:v>
                </c:pt>
                <c:pt idx="73">
                  <c:v>-5.0000000000000001E-3</c:v>
                </c:pt>
                <c:pt idx="74">
                  <c:v>2E-3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-5.0000000000000001E-3</c:v>
                </c:pt>
                <c:pt idx="79">
                  <c:v>0</c:v>
                </c:pt>
                <c:pt idx="80">
                  <c:v>-2E-3</c:v>
                </c:pt>
                <c:pt idx="81">
                  <c:v>0</c:v>
                </c:pt>
                <c:pt idx="82">
                  <c:v>-1E-3</c:v>
                </c:pt>
                <c:pt idx="83">
                  <c:v>-2E-3</c:v>
                </c:pt>
                <c:pt idx="84">
                  <c:v>-1E-3</c:v>
                </c:pt>
                <c:pt idx="85">
                  <c:v>-2E-3</c:v>
                </c:pt>
                <c:pt idx="86">
                  <c:v>-1E-3</c:v>
                </c:pt>
                <c:pt idx="87">
                  <c:v>-2E-3</c:v>
                </c:pt>
                <c:pt idx="88">
                  <c:v>-3.0000000000000001E-3</c:v>
                </c:pt>
                <c:pt idx="89">
                  <c:v>1E-3</c:v>
                </c:pt>
                <c:pt idx="90">
                  <c:v>-1E-3</c:v>
                </c:pt>
                <c:pt idx="91">
                  <c:v>-1E-3</c:v>
                </c:pt>
                <c:pt idx="92">
                  <c:v>2E-3</c:v>
                </c:pt>
                <c:pt idx="93">
                  <c:v>-1E-3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5.0000000000000001E-3</c:v>
                </c:pt>
                <c:pt idx="98">
                  <c:v>2E-3</c:v>
                </c:pt>
                <c:pt idx="99">
                  <c:v>-1E-3</c:v>
                </c:pt>
                <c:pt idx="100">
                  <c:v>1E-3</c:v>
                </c:pt>
                <c:pt idx="101">
                  <c:v>2E-3</c:v>
                </c:pt>
                <c:pt idx="102">
                  <c:v>-1E-3</c:v>
                </c:pt>
                <c:pt idx="103">
                  <c:v>-1E-3</c:v>
                </c:pt>
                <c:pt idx="104">
                  <c:v>2E-3</c:v>
                </c:pt>
                <c:pt idx="105">
                  <c:v>6.0000000000000001E-3</c:v>
                </c:pt>
                <c:pt idx="106">
                  <c:v>-2E-3</c:v>
                </c:pt>
                <c:pt idx="107">
                  <c:v>1E-3</c:v>
                </c:pt>
                <c:pt idx="108">
                  <c:v>-1E-3</c:v>
                </c:pt>
                <c:pt idx="109">
                  <c:v>0</c:v>
                </c:pt>
                <c:pt idx="110">
                  <c:v>-2E-3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-1E-3</c:v>
                </c:pt>
                <c:pt idx="114">
                  <c:v>-2E-3</c:v>
                </c:pt>
                <c:pt idx="115">
                  <c:v>-1E-3</c:v>
                </c:pt>
                <c:pt idx="116">
                  <c:v>2E-3</c:v>
                </c:pt>
                <c:pt idx="117">
                  <c:v>-1E-3</c:v>
                </c:pt>
                <c:pt idx="118">
                  <c:v>-2E-3</c:v>
                </c:pt>
                <c:pt idx="119">
                  <c:v>0</c:v>
                </c:pt>
                <c:pt idx="120">
                  <c:v>1E-3</c:v>
                </c:pt>
                <c:pt idx="121">
                  <c:v>1E-3</c:v>
                </c:pt>
                <c:pt idx="122">
                  <c:v>1E-3</c:v>
                </c:pt>
                <c:pt idx="123">
                  <c:v>2E-3</c:v>
                </c:pt>
                <c:pt idx="124">
                  <c:v>-2E-3</c:v>
                </c:pt>
                <c:pt idx="125">
                  <c:v>-1E-3</c:v>
                </c:pt>
                <c:pt idx="126">
                  <c:v>0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1E-3</c:v>
                </c:pt>
                <c:pt idx="130">
                  <c:v>-2E-3</c:v>
                </c:pt>
                <c:pt idx="131">
                  <c:v>0</c:v>
                </c:pt>
                <c:pt idx="132">
                  <c:v>1E-3</c:v>
                </c:pt>
                <c:pt idx="133">
                  <c:v>-1E-3</c:v>
                </c:pt>
                <c:pt idx="134">
                  <c:v>-2E-3</c:v>
                </c:pt>
                <c:pt idx="135">
                  <c:v>-1E-3</c:v>
                </c:pt>
                <c:pt idx="136">
                  <c:v>1E-3</c:v>
                </c:pt>
                <c:pt idx="137">
                  <c:v>1E-3</c:v>
                </c:pt>
                <c:pt idx="138">
                  <c:v>0</c:v>
                </c:pt>
                <c:pt idx="139">
                  <c:v>-1E-3</c:v>
                </c:pt>
                <c:pt idx="140">
                  <c:v>-1E-3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-1E-3</c:v>
                </c:pt>
                <c:pt idx="145">
                  <c:v>-2E-3</c:v>
                </c:pt>
                <c:pt idx="146">
                  <c:v>-1E-3</c:v>
                </c:pt>
                <c:pt idx="147">
                  <c:v>2E-3</c:v>
                </c:pt>
                <c:pt idx="148">
                  <c:v>1E-3</c:v>
                </c:pt>
                <c:pt idx="149">
                  <c:v>1E-3</c:v>
                </c:pt>
                <c:pt idx="150">
                  <c:v>-3.0000000000000001E-3</c:v>
                </c:pt>
                <c:pt idx="151">
                  <c:v>1E-3</c:v>
                </c:pt>
                <c:pt idx="152">
                  <c:v>0</c:v>
                </c:pt>
                <c:pt idx="153">
                  <c:v>-1E-3</c:v>
                </c:pt>
                <c:pt idx="154">
                  <c:v>0</c:v>
                </c:pt>
                <c:pt idx="155">
                  <c:v>1E-3</c:v>
                </c:pt>
                <c:pt idx="156">
                  <c:v>1E-3</c:v>
                </c:pt>
                <c:pt idx="157">
                  <c:v>0</c:v>
                </c:pt>
                <c:pt idx="158">
                  <c:v>0</c:v>
                </c:pt>
                <c:pt idx="159">
                  <c:v>-1E-3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-1E-3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-1E-3</c:v>
                </c:pt>
                <c:pt idx="168">
                  <c:v>0</c:v>
                </c:pt>
                <c:pt idx="169">
                  <c:v>0</c:v>
                </c:pt>
                <c:pt idx="170">
                  <c:v>-1E-3</c:v>
                </c:pt>
                <c:pt idx="171">
                  <c:v>-1E-3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-1E-3</c:v>
                </c:pt>
                <c:pt idx="176">
                  <c:v>-1E-3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24-40A6-8AC9-460BAA2DEBA9}"/>
            </c:ext>
          </c:extLst>
        </c:ser>
        <c:ser>
          <c:idx val="1"/>
          <c:order val="1"/>
          <c:tx>
            <c:strRef>
              <c:f>'Medio de cultivo'!$C$1</c:f>
              <c:strCache>
                <c:ptCount val="1"/>
                <c:pt idx="0">
                  <c:v>Medio MPB A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cultivo'!$C$2:$C$252</c:f>
              <c:numCache>
                <c:formatCode>0.000</c:formatCode>
                <c:ptCount val="251"/>
                <c:pt idx="0">
                  <c:v>8.9999999999999993E-3</c:v>
                </c:pt>
                <c:pt idx="1">
                  <c:v>-0.01</c:v>
                </c:pt>
                <c:pt idx="2">
                  <c:v>-5.0000000000000001E-3</c:v>
                </c:pt>
                <c:pt idx="3">
                  <c:v>-1E-3</c:v>
                </c:pt>
                <c:pt idx="4">
                  <c:v>6.0000000000000001E-3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-2E-3</c:v>
                </c:pt>
                <c:pt idx="8">
                  <c:v>-3.0000000000000001E-3</c:v>
                </c:pt>
                <c:pt idx="9">
                  <c:v>5.0000000000000001E-3</c:v>
                </c:pt>
                <c:pt idx="10">
                  <c:v>-2E-3</c:v>
                </c:pt>
                <c:pt idx="11">
                  <c:v>0</c:v>
                </c:pt>
                <c:pt idx="12">
                  <c:v>-1E-3</c:v>
                </c:pt>
                <c:pt idx="13">
                  <c:v>0</c:v>
                </c:pt>
                <c:pt idx="14">
                  <c:v>3.0000000000000001E-3</c:v>
                </c:pt>
                <c:pt idx="15">
                  <c:v>6.0000000000000001E-3</c:v>
                </c:pt>
                <c:pt idx="16">
                  <c:v>-1E-3</c:v>
                </c:pt>
                <c:pt idx="17">
                  <c:v>2E-3</c:v>
                </c:pt>
                <c:pt idx="18">
                  <c:v>1E-3</c:v>
                </c:pt>
                <c:pt idx="19">
                  <c:v>2E-3</c:v>
                </c:pt>
                <c:pt idx="20">
                  <c:v>-2E-3</c:v>
                </c:pt>
                <c:pt idx="21">
                  <c:v>1E-3</c:v>
                </c:pt>
                <c:pt idx="22">
                  <c:v>-3.0000000000000001E-3</c:v>
                </c:pt>
                <c:pt idx="23">
                  <c:v>3.0000000000000001E-3</c:v>
                </c:pt>
                <c:pt idx="24">
                  <c:v>0</c:v>
                </c:pt>
                <c:pt idx="25">
                  <c:v>8.0000000000000002E-3</c:v>
                </c:pt>
                <c:pt idx="26">
                  <c:v>5.0000000000000001E-3</c:v>
                </c:pt>
                <c:pt idx="27">
                  <c:v>-2E-3</c:v>
                </c:pt>
                <c:pt idx="28">
                  <c:v>0</c:v>
                </c:pt>
                <c:pt idx="29">
                  <c:v>-6.0000000000000001E-3</c:v>
                </c:pt>
                <c:pt idx="30">
                  <c:v>7.0000000000000001E-3</c:v>
                </c:pt>
                <c:pt idx="31">
                  <c:v>7.0000000000000001E-3</c:v>
                </c:pt>
                <c:pt idx="32">
                  <c:v>6.0000000000000001E-3</c:v>
                </c:pt>
                <c:pt idx="33">
                  <c:v>5.0000000000000001E-3</c:v>
                </c:pt>
                <c:pt idx="34">
                  <c:v>1E-3</c:v>
                </c:pt>
                <c:pt idx="35">
                  <c:v>-4.0000000000000001E-3</c:v>
                </c:pt>
                <c:pt idx="36">
                  <c:v>3.0000000000000001E-3</c:v>
                </c:pt>
                <c:pt idx="37">
                  <c:v>5.0000000000000001E-3</c:v>
                </c:pt>
                <c:pt idx="38">
                  <c:v>-1E-3</c:v>
                </c:pt>
                <c:pt idx="39">
                  <c:v>1E-3</c:v>
                </c:pt>
                <c:pt idx="40">
                  <c:v>-7.0000000000000001E-3</c:v>
                </c:pt>
                <c:pt idx="41">
                  <c:v>3.0000000000000001E-3</c:v>
                </c:pt>
                <c:pt idx="42">
                  <c:v>-3.0000000000000001E-3</c:v>
                </c:pt>
                <c:pt idx="43">
                  <c:v>7.0000000000000001E-3</c:v>
                </c:pt>
                <c:pt idx="44">
                  <c:v>-2E-3</c:v>
                </c:pt>
                <c:pt idx="45">
                  <c:v>6.0000000000000001E-3</c:v>
                </c:pt>
                <c:pt idx="46">
                  <c:v>-4.0000000000000001E-3</c:v>
                </c:pt>
                <c:pt idx="47">
                  <c:v>-3.0000000000000001E-3</c:v>
                </c:pt>
                <c:pt idx="48">
                  <c:v>0</c:v>
                </c:pt>
                <c:pt idx="49">
                  <c:v>-4.0000000000000001E-3</c:v>
                </c:pt>
                <c:pt idx="50">
                  <c:v>-2E-3</c:v>
                </c:pt>
                <c:pt idx="51">
                  <c:v>8.9999999999999993E-3</c:v>
                </c:pt>
                <c:pt idx="52">
                  <c:v>5.0000000000000001E-3</c:v>
                </c:pt>
                <c:pt idx="53">
                  <c:v>8.9999999999999993E-3</c:v>
                </c:pt>
                <c:pt idx="54">
                  <c:v>6.0000000000000001E-3</c:v>
                </c:pt>
                <c:pt idx="55">
                  <c:v>3.0000000000000001E-3</c:v>
                </c:pt>
                <c:pt idx="56">
                  <c:v>2E-3</c:v>
                </c:pt>
                <c:pt idx="57">
                  <c:v>0</c:v>
                </c:pt>
                <c:pt idx="58">
                  <c:v>7.0000000000000001E-3</c:v>
                </c:pt>
                <c:pt idx="59">
                  <c:v>2E-3</c:v>
                </c:pt>
                <c:pt idx="60">
                  <c:v>2E-3</c:v>
                </c:pt>
                <c:pt idx="61">
                  <c:v>-2E-3</c:v>
                </c:pt>
                <c:pt idx="62">
                  <c:v>4.0000000000000001E-3</c:v>
                </c:pt>
                <c:pt idx="63">
                  <c:v>0</c:v>
                </c:pt>
                <c:pt idx="64">
                  <c:v>8.0000000000000002E-3</c:v>
                </c:pt>
                <c:pt idx="65">
                  <c:v>5.0000000000000001E-3</c:v>
                </c:pt>
                <c:pt idx="66">
                  <c:v>4.0000000000000001E-3</c:v>
                </c:pt>
                <c:pt idx="67">
                  <c:v>8.0000000000000002E-3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4.0000000000000001E-3</c:v>
                </c:pt>
                <c:pt idx="71">
                  <c:v>1E-3</c:v>
                </c:pt>
                <c:pt idx="72">
                  <c:v>4.0000000000000001E-3</c:v>
                </c:pt>
                <c:pt idx="73">
                  <c:v>1E-3</c:v>
                </c:pt>
                <c:pt idx="74">
                  <c:v>2E-3</c:v>
                </c:pt>
                <c:pt idx="75">
                  <c:v>4.0000000000000001E-3</c:v>
                </c:pt>
                <c:pt idx="76">
                  <c:v>6.0000000000000001E-3</c:v>
                </c:pt>
                <c:pt idx="77">
                  <c:v>0</c:v>
                </c:pt>
                <c:pt idx="78">
                  <c:v>2E-3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5.0000000000000001E-3</c:v>
                </c:pt>
                <c:pt idx="82">
                  <c:v>4.0000000000000001E-3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1E-3</c:v>
                </c:pt>
                <c:pt idx="86">
                  <c:v>7.0000000000000001E-3</c:v>
                </c:pt>
                <c:pt idx="87">
                  <c:v>1E-3</c:v>
                </c:pt>
                <c:pt idx="88">
                  <c:v>2E-3</c:v>
                </c:pt>
                <c:pt idx="89">
                  <c:v>5.0000000000000001E-3</c:v>
                </c:pt>
                <c:pt idx="90">
                  <c:v>2E-3</c:v>
                </c:pt>
                <c:pt idx="91">
                  <c:v>4.0000000000000001E-3</c:v>
                </c:pt>
                <c:pt idx="92">
                  <c:v>7.0000000000000001E-3</c:v>
                </c:pt>
                <c:pt idx="93">
                  <c:v>5.0000000000000001E-3</c:v>
                </c:pt>
                <c:pt idx="94">
                  <c:v>2E-3</c:v>
                </c:pt>
                <c:pt idx="95">
                  <c:v>5.0000000000000001E-3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8.9999999999999993E-3</c:v>
                </c:pt>
                <c:pt idx="99">
                  <c:v>3.0000000000000001E-3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5.0000000000000001E-3</c:v>
                </c:pt>
                <c:pt idx="105">
                  <c:v>8.9999999999999993E-3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5.0000000000000001E-3</c:v>
                </c:pt>
                <c:pt idx="109">
                  <c:v>8.9999999999999993E-3</c:v>
                </c:pt>
                <c:pt idx="110">
                  <c:v>7.0000000000000001E-3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6.0000000000000001E-3</c:v>
                </c:pt>
                <c:pt idx="119">
                  <c:v>0.01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1.0999999999999999E-2</c:v>
                </c:pt>
                <c:pt idx="123">
                  <c:v>1.2E-2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1.0999999999999999E-2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1.4E-2</c:v>
                </c:pt>
                <c:pt idx="130">
                  <c:v>1.0999999999999999E-2</c:v>
                </c:pt>
                <c:pt idx="131">
                  <c:v>1.6E-2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1.9E-2</c:v>
                </c:pt>
                <c:pt idx="139">
                  <c:v>1.4999999999999999E-2</c:v>
                </c:pt>
                <c:pt idx="140">
                  <c:v>1.6E-2</c:v>
                </c:pt>
                <c:pt idx="141">
                  <c:v>1.7000000000000001E-2</c:v>
                </c:pt>
                <c:pt idx="142">
                  <c:v>1.6E-2</c:v>
                </c:pt>
                <c:pt idx="143">
                  <c:v>1.4999999999999999E-2</c:v>
                </c:pt>
                <c:pt idx="144">
                  <c:v>0.02</c:v>
                </c:pt>
                <c:pt idx="145">
                  <c:v>1.7999999999999999E-2</c:v>
                </c:pt>
                <c:pt idx="146">
                  <c:v>1.9E-2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0.02</c:v>
                </c:pt>
                <c:pt idx="151">
                  <c:v>2.4E-2</c:v>
                </c:pt>
                <c:pt idx="152">
                  <c:v>2.3E-2</c:v>
                </c:pt>
                <c:pt idx="153">
                  <c:v>2.3E-2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2.7E-2</c:v>
                </c:pt>
                <c:pt idx="158">
                  <c:v>2.7E-2</c:v>
                </c:pt>
                <c:pt idx="159">
                  <c:v>2.8000000000000001E-2</c:v>
                </c:pt>
                <c:pt idx="160">
                  <c:v>2.9000000000000001E-2</c:v>
                </c:pt>
                <c:pt idx="161">
                  <c:v>0.03</c:v>
                </c:pt>
                <c:pt idx="162">
                  <c:v>3.1E-2</c:v>
                </c:pt>
                <c:pt idx="163">
                  <c:v>3.1E-2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3.5999999999999997E-2</c:v>
                </c:pt>
                <c:pt idx="167">
                  <c:v>3.5999999999999997E-2</c:v>
                </c:pt>
                <c:pt idx="168">
                  <c:v>3.6999999999999998E-2</c:v>
                </c:pt>
                <c:pt idx="169">
                  <c:v>3.9E-2</c:v>
                </c:pt>
                <c:pt idx="170">
                  <c:v>0.04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4.2999999999999997E-2</c:v>
                </c:pt>
                <c:pt idx="174">
                  <c:v>4.3999999999999997E-2</c:v>
                </c:pt>
                <c:pt idx="175">
                  <c:v>4.5999999999999999E-2</c:v>
                </c:pt>
                <c:pt idx="176">
                  <c:v>4.8000000000000001E-2</c:v>
                </c:pt>
                <c:pt idx="177">
                  <c:v>4.9000000000000002E-2</c:v>
                </c:pt>
                <c:pt idx="178">
                  <c:v>5.0999999999999997E-2</c:v>
                </c:pt>
                <c:pt idx="179">
                  <c:v>5.2999999999999999E-2</c:v>
                </c:pt>
                <c:pt idx="180">
                  <c:v>5.5E-2</c:v>
                </c:pt>
                <c:pt idx="181">
                  <c:v>5.7000000000000002E-2</c:v>
                </c:pt>
                <c:pt idx="182">
                  <c:v>5.8999999999999997E-2</c:v>
                </c:pt>
                <c:pt idx="183">
                  <c:v>6.0999999999999999E-2</c:v>
                </c:pt>
                <c:pt idx="184">
                  <c:v>6.3E-2</c:v>
                </c:pt>
                <c:pt idx="185">
                  <c:v>6.6000000000000003E-2</c:v>
                </c:pt>
                <c:pt idx="186">
                  <c:v>6.8000000000000005E-2</c:v>
                </c:pt>
                <c:pt idx="187">
                  <c:v>7.0999999999999994E-2</c:v>
                </c:pt>
                <c:pt idx="188">
                  <c:v>7.3999999999999996E-2</c:v>
                </c:pt>
                <c:pt idx="189">
                  <c:v>7.5999999999999998E-2</c:v>
                </c:pt>
                <c:pt idx="190">
                  <c:v>7.9000000000000001E-2</c:v>
                </c:pt>
                <c:pt idx="191">
                  <c:v>8.1000000000000003E-2</c:v>
                </c:pt>
                <c:pt idx="192">
                  <c:v>8.4000000000000005E-2</c:v>
                </c:pt>
                <c:pt idx="193">
                  <c:v>8.6999999999999994E-2</c:v>
                </c:pt>
                <c:pt idx="194">
                  <c:v>8.8999999999999996E-2</c:v>
                </c:pt>
                <c:pt idx="195">
                  <c:v>9.1999999999999998E-2</c:v>
                </c:pt>
                <c:pt idx="196">
                  <c:v>9.6000000000000002E-2</c:v>
                </c:pt>
                <c:pt idx="197">
                  <c:v>9.9000000000000005E-2</c:v>
                </c:pt>
                <c:pt idx="198">
                  <c:v>0.10299999999999999</c:v>
                </c:pt>
                <c:pt idx="199">
                  <c:v>0.107</c:v>
                </c:pt>
                <c:pt idx="200">
                  <c:v>0.11</c:v>
                </c:pt>
                <c:pt idx="201">
                  <c:v>0.115</c:v>
                </c:pt>
                <c:pt idx="202">
                  <c:v>0.11899999999999999</c:v>
                </c:pt>
                <c:pt idx="203">
                  <c:v>0.123</c:v>
                </c:pt>
                <c:pt idx="204">
                  <c:v>0.128</c:v>
                </c:pt>
                <c:pt idx="205">
                  <c:v>0.13300000000000001</c:v>
                </c:pt>
                <c:pt idx="206">
                  <c:v>0.13800000000000001</c:v>
                </c:pt>
                <c:pt idx="207">
                  <c:v>0.14299999999999999</c:v>
                </c:pt>
                <c:pt idx="208">
                  <c:v>0.14899999999999999</c:v>
                </c:pt>
                <c:pt idx="209">
                  <c:v>0.155</c:v>
                </c:pt>
                <c:pt idx="210">
                  <c:v>0.16</c:v>
                </c:pt>
                <c:pt idx="211">
                  <c:v>0.16800000000000001</c:v>
                </c:pt>
                <c:pt idx="212">
                  <c:v>0.17399999999999999</c:v>
                </c:pt>
                <c:pt idx="213">
                  <c:v>0.18099999999999999</c:v>
                </c:pt>
                <c:pt idx="214">
                  <c:v>0.188</c:v>
                </c:pt>
                <c:pt idx="215">
                  <c:v>0.19600000000000001</c:v>
                </c:pt>
                <c:pt idx="216">
                  <c:v>0.20399999999999999</c:v>
                </c:pt>
                <c:pt idx="217">
                  <c:v>0.21299999999999999</c:v>
                </c:pt>
                <c:pt idx="218">
                  <c:v>0.221</c:v>
                </c:pt>
                <c:pt idx="219">
                  <c:v>0.23100000000000001</c:v>
                </c:pt>
                <c:pt idx="220">
                  <c:v>0.24099999999999999</c:v>
                </c:pt>
                <c:pt idx="221">
                  <c:v>0.252</c:v>
                </c:pt>
                <c:pt idx="222">
                  <c:v>0.26400000000000001</c:v>
                </c:pt>
                <c:pt idx="223">
                  <c:v>0.27600000000000002</c:v>
                </c:pt>
                <c:pt idx="224">
                  <c:v>0.28899999999999998</c:v>
                </c:pt>
                <c:pt idx="225">
                  <c:v>0.30399999999999999</c:v>
                </c:pt>
                <c:pt idx="226">
                  <c:v>0.31900000000000001</c:v>
                </c:pt>
                <c:pt idx="227">
                  <c:v>0.33400000000000002</c:v>
                </c:pt>
                <c:pt idx="228">
                  <c:v>0.35</c:v>
                </c:pt>
                <c:pt idx="229">
                  <c:v>0.36799999999999999</c:v>
                </c:pt>
                <c:pt idx="230">
                  <c:v>0.38400000000000001</c:v>
                </c:pt>
                <c:pt idx="231">
                  <c:v>0.40400000000000003</c:v>
                </c:pt>
                <c:pt idx="232">
                  <c:v>0.42299999999999999</c:v>
                </c:pt>
                <c:pt idx="233">
                  <c:v>0.441</c:v>
                </c:pt>
                <c:pt idx="234">
                  <c:v>0.46400000000000002</c:v>
                </c:pt>
                <c:pt idx="235">
                  <c:v>0.48499999999999999</c:v>
                </c:pt>
                <c:pt idx="236">
                  <c:v>0.505</c:v>
                </c:pt>
                <c:pt idx="237">
                  <c:v>0.52700000000000002</c:v>
                </c:pt>
                <c:pt idx="238">
                  <c:v>0.55000000000000004</c:v>
                </c:pt>
                <c:pt idx="239">
                  <c:v>0.57199999999999995</c:v>
                </c:pt>
                <c:pt idx="240">
                  <c:v>0.59699999999999998</c:v>
                </c:pt>
                <c:pt idx="241">
                  <c:v>0.621</c:v>
                </c:pt>
                <c:pt idx="242">
                  <c:v>0.64500000000000002</c:v>
                </c:pt>
                <c:pt idx="243">
                  <c:v>0.67300000000000004</c:v>
                </c:pt>
                <c:pt idx="244">
                  <c:v>0.69499999999999995</c:v>
                </c:pt>
                <c:pt idx="245">
                  <c:v>0.72299999999999998</c:v>
                </c:pt>
                <c:pt idx="246">
                  <c:v>0.754</c:v>
                </c:pt>
                <c:pt idx="247">
                  <c:v>0.78400000000000003</c:v>
                </c:pt>
                <c:pt idx="248">
                  <c:v>0.81399999999999995</c:v>
                </c:pt>
                <c:pt idx="249">
                  <c:v>0.84799999999999998</c:v>
                </c:pt>
                <c:pt idx="250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24-40A6-8AC9-460BAA2DEBA9}"/>
            </c:ext>
          </c:extLst>
        </c:ser>
        <c:ser>
          <c:idx val="2"/>
          <c:order val="2"/>
          <c:tx>
            <c:strRef>
              <c:f>'Medio de cultivo'!$D$1</c:f>
              <c:strCache>
                <c:ptCount val="1"/>
                <c:pt idx="0">
                  <c:v>Medio MPB B</c:v>
                </c:pt>
              </c:strCache>
            </c:strRef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cultivo'!$D$2:$D$252</c:f>
              <c:numCache>
                <c:formatCode>0.000</c:formatCode>
                <c:ptCount val="251"/>
                <c:pt idx="0">
                  <c:v>2E-3</c:v>
                </c:pt>
                <c:pt idx="1">
                  <c:v>-1.0999999999999999E-2</c:v>
                </c:pt>
                <c:pt idx="2">
                  <c:v>-2E-3</c:v>
                </c:pt>
                <c:pt idx="3">
                  <c:v>1E-3</c:v>
                </c:pt>
                <c:pt idx="4">
                  <c:v>1E-3</c:v>
                </c:pt>
                <c:pt idx="5">
                  <c:v>-1E-3</c:v>
                </c:pt>
                <c:pt idx="6">
                  <c:v>1E-3</c:v>
                </c:pt>
                <c:pt idx="7">
                  <c:v>-8.0000000000000002E-3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-2E-3</c:v>
                </c:pt>
                <c:pt idx="11">
                  <c:v>-1E-3</c:v>
                </c:pt>
                <c:pt idx="12">
                  <c:v>-4.0000000000000001E-3</c:v>
                </c:pt>
                <c:pt idx="13">
                  <c:v>2E-3</c:v>
                </c:pt>
                <c:pt idx="14">
                  <c:v>3.0000000000000001E-3</c:v>
                </c:pt>
                <c:pt idx="15">
                  <c:v>5.0000000000000001E-3</c:v>
                </c:pt>
                <c:pt idx="16">
                  <c:v>-1E-3</c:v>
                </c:pt>
                <c:pt idx="17">
                  <c:v>0</c:v>
                </c:pt>
                <c:pt idx="18">
                  <c:v>1E-3</c:v>
                </c:pt>
                <c:pt idx="19">
                  <c:v>5.0000000000000001E-3</c:v>
                </c:pt>
                <c:pt idx="20">
                  <c:v>4.0000000000000001E-3</c:v>
                </c:pt>
                <c:pt idx="21">
                  <c:v>1E-3</c:v>
                </c:pt>
                <c:pt idx="22">
                  <c:v>3.0000000000000001E-3</c:v>
                </c:pt>
                <c:pt idx="23">
                  <c:v>0</c:v>
                </c:pt>
                <c:pt idx="24">
                  <c:v>-4.0000000000000001E-3</c:v>
                </c:pt>
                <c:pt idx="25">
                  <c:v>1E-3</c:v>
                </c:pt>
                <c:pt idx="26">
                  <c:v>-1E-3</c:v>
                </c:pt>
                <c:pt idx="27">
                  <c:v>-8.0000000000000002E-3</c:v>
                </c:pt>
                <c:pt idx="28">
                  <c:v>1E-3</c:v>
                </c:pt>
                <c:pt idx="29">
                  <c:v>-1E-3</c:v>
                </c:pt>
                <c:pt idx="30">
                  <c:v>7.0000000000000001E-3</c:v>
                </c:pt>
                <c:pt idx="31">
                  <c:v>4.0000000000000001E-3</c:v>
                </c:pt>
                <c:pt idx="32">
                  <c:v>2E-3</c:v>
                </c:pt>
                <c:pt idx="33">
                  <c:v>5.0000000000000001E-3</c:v>
                </c:pt>
                <c:pt idx="34">
                  <c:v>-3.0000000000000001E-3</c:v>
                </c:pt>
                <c:pt idx="35">
                  <c:v>-8.0000000000000002E-3</c:v>
                </c:pt>
                <c:pt idx="36">
                  <c:v>5.0000000000000001E-3</c:v>
                </c:pt>
                <c:pt idx="37">
                  <c:v>8.9999999999999993E-3</c:v>
                </c:pt>
                <c:pt idx="38">
                  <c:v>-1E-3</c:v>
                </c:pt>
                <c:pt idx="39">
                  <c:v>-3.0000000000000001E-3</c:v>
                </c:pt>
                <c:pt idx="40">
                  <c:v>-2E-3</c:v>
                </c:pt>
                <c:pt idx="41">
                  <c:v>0</c:v>
                </c:pt>
                <c:pt idx="42">
                  <c:v>-2E-3</c:v>
                </c:pt>
                <c:pt idx="43">
                  <c:v>3.0000000000000001E-3</c:v>
                </c:pt>
                <c:pt idx="44">
                  <c:v>-1E-3</c:v>
                </c:pt>
                <c:pt idx="45">
                  <c:v>3.0000000000000001E-3</c:v>
                </c:pt>
                <c:pt idx="46">
                  <c:v>-2E-3</c:v>
                </c:pt>
                <c:pt idx="47">
                  <c:v>1E-3</c:v>
                </c:pt>
                <c:pt idx="48">
                  <c:v>5.0000000000000001E-3</c:v>
                </c:pt>
                <c:pt idx="49">
                  <c:v>-2E-3</c:v>
                </c:pt>
                <c:pt idx="50">
                  <c:v>2E-3</c:v>
                </c:pt>
                <c:pt idx="51">
                  <c:v>7.0000000000000001E-3</c:v>
                </c:pt>
                <c:pt idx="52">
                  <c:v>3.0000000000000001E-3</c:v>
                </c:pt>
                <c:pt idx="53">
                  <c:v>5.0000000000000001E-3</c:v>
                </c:pt>
                <c:pt idx="54">
                  <c:v>1E-3</c:v>
                </c:pt>
                <c:pt idx="55">
                  <c:v>1E-3</c:v>
                </c:pt>
                <c:pt idx="56">
                  <c:v>2E-3</c:v>
                </c:pt>
                <c:pt idx="57">
                  <c:v>5.0000000000000001E-3</c:v>
                </c:pt>
                <c:pt idx="58">
                  <c:v>0.01</c:v>
                </c:pt>
                <c:pt idx="59">
                  <c:v>3.0000000000000001E-3</c:v>
                </c:pt>
                <c:pt idx="60">
                  <c:v>1E-3</c:v>
                </c:pt>
                <c:pt idx="61">
                  <c:v>4.0000000000000001E-3</c:v>
                </c:pt>
                <c:pt idx="62">
                  <c:v>0.01</c:v>
                </c:pt>
                <c:pt idx="63">
                  <c:v>-1E-3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6.0000000000000001E-3</c:v>
                </c:pt>
                <c:pt idx="67">
                  <c:v>8.0000000000000002E-3</c:v>
                </c:pt>
                <c:pt idx="68">
                  <c:v>2E-3</c:v>
                </c:pt>
                <c:pt idx="69">
                  <c:v>2E-3</c:v>
                </c:pt>
                <c:pt idx="70">
                  <c:v>4.0000000000000001E-3</c:v>
                </c:pt>
                <c:pt idx="71">
                  <c:v>0</c:v>
                </c:pt>
                <c:pt idx="72">
                  <c:v>4.0000000000000001E-3</c:v>
                </c:pt>
                <c:pt idx="73">
                  <c:v>1E-3</c:v>
                </c:pt>
                <c:pt idx="74">
                  <c:v>4.0000000000000001E-3</c:v>
                </c:pt>
                <c:pt idx="75">
                  <c:v>2E-3</c:v>
                </c:pt>
                <c:pt idx="76">
                  <c:v>7.0000000000000001E-3</c:v>
                </c:pt>
                <c:pt idx="77">
                  <c:v>3.0000000000000001E-3</c:v>
                </c:pt>
                <c:pt idx="78">
                  <c:v>3.0000000000000001E-3</c:v>
                </c:pt>
                <c:pt idx="79">
                  <c:v>3.0000000000000001E-3</c:v>
                </c:pt>
                <c:pt idx="80">
                  <c:v>4.0000000000000001E-3</c:v>
                </c:pt>
                <c:pt idx="81">
                  <c:v>6.0000000000000001E-3</c:v>
                </c:pt>
                <c:pt idx="82">
                  <c:v>8.9999999999999993E-3</c:v>
                </c:pt>
                <c:pt idx="83">
                  <c:v>3.0000000000000001E-3</c:v>
                </c:pt>
                <c:pt idx="84">
                  <c:v>4.0000000000000001E-3</c:v>
                </c:pt>
                <c:pt idx="85">
                  <c:v>3.0000000000000001E-3</c:v>
                </c:pt>
                <c:pt idx="86">
                  <c:v>5.0000000000000001E-3</c:v>
                </c:pt>
                <c:pt idx="87">
                  <c:v>2E-3</c:v>
                </c:pt>
                <c:pt idx="88">
                  <c:v>6.0000000000000001E-3</c:v>
                </c:pt>
                <c:pt idx="89">
                  <c:v>7.0000000000000001E-3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4.0000000000000001E-3</c:v>
                </c:pt>
                <c:pt idx="93">
                  <c:v>1E-3</c:v>
                </c:pt>
                <c:pt idx="94">
                  <c:v>1E-3</c:v>
                </c:pt>
                <c:pt idx="95">
                  <c:v>5.0000000000000001E-3</c:v>
                </c:pt>
                <c:pt idx="96">
                  <c:v>6.0000000000000001E-3</c:v>
                </c:pt>
                <c:pt idx="97">
                  <c:v>7.0000000000000001E-3</c:v>
                </c:pt>
                <c:pt idx="98">
                  <c:v>8.9999999999999993E-3</c:v>
                </c:pt>
                <c:pt idx="99">
                  <c:v>5.0000000000000001E-3</c:v>
                </c:pt>
                <c:pt idx="100">
                  <c:v>8.9999999999999993E-3</c:v>
                </c:pt>
                <c:pt idx="101">
                  <c:v>3.0000000000000001E-3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7.0000000000000001E-3</c:v>
                </c:pt>
                <c:pt idx="105">
                  <c:v>8.9999999999999993E-3</c:v>
                </c:pt>
                <c:pt idx="106">
                  <c:v>7.0000000000000001E-3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8.0000000000000002E-3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0.01</c:v>
                </c:pt>
                <c:pt idx="118">
                  <c:v>0.01</c:v>
                </c:pt>
                <c:pt idx="119">
                  <c:v>0.01</c:v>
                </c:pt>
                <c:pt idx="120">
                  <c:v>1.2999999999999999E-2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1.2999999999999999E-2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1.2E-2</c:v>
                </c:pt>
                <c:pt idx="127">
                  <c:v>1.4E-2</c:v>
                </c:pt>
                <c:pt idx="128">
                  <c:v>1.4E-2</c:v>
                </c:pt>
                <c:pt idx="129">
                  <c:v>1.2E-2</c:v>
                </c:pt>
                <c:pt idx="130">
                  <c:v>1.2E-2</c:v>
                </c:pt>
                <c:pt idx="131">
                  <c:v>1.4E-2</c:v>
                </c:pt>
                <c:pt idx="132">
                  <c:v>1.6E-2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1.6E-2</c:v>
                </c:pt>
                <c:pt idx="141">
                  <c:v>1.7000000000000001E-2</c:v>
                </c:pt>
                <c:pt idx="142">
                  <c:v>1.6E-2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0.02</c:v>
                </c:pt>
                <c:pt idx="147">
                  <c:v>2.1000000000000001E-2</c:v>
                </c:pt>
                <c:pt idx="148">
                  <c:v>0.02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2.3E-2</c:v>
                </c:pt>
                <c:pt idx="154">
                  <c:v>2.4E-2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2.9000000000000001E-2</c:v>
                </c:pt>
                <c:pt idx="161">
                  <c:v>0.03</c:v>
                </c:pt>
                <c:pt idx="162">
                  <c:v>3.1E-2</c:v>
                </c:pt>
                <c:pt idx="163">
                  <c:v>3.1E-2</c:v>
                </c:pt>
                <c:pt idx="164">
                  <c:v>3.2000000000000001E-2</c:v>
                </c:pt>
                <c:pt idx="165">
                  <c:v>3.3000000000000002E-2</c:v>
                </c:pt>
                <c:pt idx="166">
                  <c:v>3.4000000000000002E-2</c:v>
                </c:pt>
                <c:pt idx="167">
                  <c:v>3.5000000000000003E-2</c:v>
                </c:pt>
                <c:pt idx="168">
                  <c:v>3.7999999999999999E-2</c:v>
                </c:pt>
                <c:pt idx="169">
                  <c:v>3.7999999999999999E-2</c:v>
                </c:pt>
                <c:pt idx="170">
                  <c:v>3.9E-2</c:v>
                </c:pt>
                <c:pt idx="171">
                  <c:v>0.04</c:v>
                </c:pt>
                <c:pt idx="172">
                  <c:v>4.2000000000000003E-2</c:v>
                </c:pt>
                <c:pt idx="173">
                  <c:v>4.2000000000000003E-2</c:v>
                </c:pt>
                <c:pt idx="174">
                  <c:v>4.3999999999999997E-2</c:v>
                </c:pt>
                <c:pt idx="175">
                  <c:v>4.4999999999999998E-2</c:v>
                </c:pt>
                <c:pt idx="176">
                  <c:v>4.8000000000000001E-2</c:v>
                </c:pt>
                <c:pt idx="177">
                  <c:v>0.05</c:v>
                </c:pt>
                <c:pt idx="178">
                  <c:v>5.0999999999999997E-2</c:v>
                </c:pt>
                <c:pt idx="179">
                  <c:v>5.2999999999999999E-2</c:v>
                </c:pt>
                <c:pt idx="180">
                  <c:v>5.5E-2</c:v>
                </c:pt>
                <c:pt idx="181">
                  <c:v>5.7000000000000002E-2</c:v>
                </c:pt>
                <c:pt idx="182">
                  <c:v>5.8999999999999997E-2</c:v>
                </c:pt>
                <c:pt idx="183">
                  <c:v>6.0999999999999999E-2</c:v>
                </c:pt>
                <c:pt idx="184">
                  <c:v>6.3E-2</c:v>
                </c:pt>
                <c:pt idx="185">
                  <c:v>6.6000000000000003E-2</c:v>
                </c:pt>
                <c:pt idx="186">
                  <c:v>6.9000000000000006E-2</c:v>
                </c:pt>
                <c:pt idx="187">
                  <c:v>7.1999999999999995E-2</c:v>
                </c:pt>
                <c:pt idx="188">
                  <c:v>7.3999999999999996E-2</c:v>
                </c:pt>
                <c:pt idx="189">
                  <c:v>7.6999999999999999E-2</c:v>
                </c:pt>
                <c:pt idx="190">
                  <c:v>7.9000000000000001E-2</c:v>
                </c:pt>
                <c:pt idx="191">
                  <c:v>8.2000000000000003E-2</c:v>
                </c:pt>
                <c:pt idx="192">
                  <c:v>8.3000000000000004E-2</c:v>
                </c:pt>
                <c:pt idx="193">
                  <c:v>8.5999999999999993E-2</c:v>
                </c:pt>
                <c:pt idx="194">
                  <c:v>8.7999999999999995E-2</c:v>
                </c:pt>
                <c:pt idx="195">
                  <c:v>9.0999999999999998E-2</c:v>
                </c:pt>
                <c:pt idx="196">
                  <c:v>9.5000000000000001E-2</c:v>
                </c:pt>
                <c:pt idx="197">
                  <c:v>9.8000000000000004E-2</c:v>
                </c:pt>
                <c:pt idx="198">
                  <c:v>0.10100000000000001</c:v>
                </c:pt>
                <c:pt idx="199">
                  <c:v>0.105</c:v>
                </c:pt>
                <c:pt idx="200">
                  <c:v>0.109</c:v>
                </c:pt>
                <c:pt idx="201">
                  <c:v>0.114</c:v>
                </c:pt>
                <c:pt idx="202">
                  <c:v>0.11799999999999999</c:v>
                </c:pt>
                <c:pt idx="203">
                  <c:v>0.122</c:v>
                </c:pt>
                <c:pt idx="204">
                  <c:v>0.128</c:v>
                </c:pt>
                <c:pt idx="205">
                  <c:v>0.13200000000000001</c:v>
                </c:pt>
                <c:pt idx="206">
                  <c:v>0.13800000000000001</c:v>
                </c:pt>
                <c:pt idx="207">
                  <c:v>0.14199999999999999</c:v>
                </c:pt>
                <c:pt idx="208">
                  <c:v>0.14799999999999999</c:v>
                </c:pt>
                <c:pt idx="209">
                  <c:v>0.154</c:v>
                </c:pt>
                <c:pt idx="210">
                  <c:v>0.16</c:v>
                </c:pt>
                <c:pt idx="211">
                  <c:v>0.16700000000000001</c:v>
                </c:pt>
                <c:pt idx="212">
                  <c:v>0.17299999999999999</c:v>
                </c:pt>
                <c:pt idx="213">
                  <c:v>0.18</c:v>
                </c:pt>
                <c:pt idx="214">
                  <c:v>0.188</c:v>
                </c:pt>
                <c:pt idx="215">
                  <c:v>0.19500000000000001</c:v>
                </c:pt>
                <c:pt idx="216">
                  <c:v>0.20399999999999999</c:v>
                </c:pt>
                <c:pt idx="217">
                  <c:v>0.21199999999999999</c:v>
                </c:pt>
                <c:pt idx="218">
                  <c:v>0.22</c:v>
                </c:pt>
                <c:pt idx="219">
                  <c:v>0.22900000000000001</c:v>
                </c:pt>
                <c:pt idx="220">
                  <c:v>0.24</c:v>
                </c:pt>
                <c:pt idx="221">
                  <c:v>0.25</c:v>
                </c:pt>
                <c:pt idx="222">
                  <c:v>0.26200000000000001</c:v>
                </c:pt>
                <c:pt idx="223">
                  <c:v>0.27500000000000002</c:v>
                </c:pt>
                <c:pt idx="224">
                  <c:v>0.28799999999999998</c:v>
                </c:pt>
                <c:pt idx="225">
                  <c:v>0.30199999999999999</c:v>
                </c:pt>
                <c:pt idx="226">
                  <c:v>0.318</c:v>
                </c:pt>
                <c:pt idx="227">
                  <c:v>0.33200000000000002</c:v>
                </c:pt>
                <c:pt idx="228">
                  <c:v>0.34899999999999998</c:v>
                </c:pt>
                <c:pt idx="229">
                  <c:v>0.36599999999999999</c:v>
                </c:pt>
                <c:pt idx="230">
                  <c:v>0.38300000000000001</c:v>
                </c:pt>
                <c:pt idx="231">
                  <c:v>0.40300000000000002</c:v>
                </c:pt>
                <c:pt idx="232">
                  <c:v>0.42099999999999999</c:v>
                </c:pt>
                <c:pt idx="233">
                  <c:v>0.439</c:v>
                </c:pt>
                <c:pt idx="234">
                  <c:v>0.46200000000000002</c:v>
                </c:pt>
                <c:pt idx="235">
                  <c:v>0.48299999999999998</c:v>
                </c:pt>
                <c:pt idx="236">
                  <c:v>0.503</c:v>
                </c:pt>
                <c:pt idx="237">
                  <c:v>0.52500000000000002</c:v>
                </c:pt>
                <c:pt idx="238">
                  <c:v>0.54800000000000004</c:v>
                </c:pt>
                <c:pt idx="239">
                  <c:v>0.56999999999999995</c:v>
                </c:pt>
                <c:pt idx="240">
                  <c:v>0.59399999999999997</c:v>
                </c:pt>
                <c:pt idx="241">
                  <c:v>0.61899999999999999</c:v>
                </c:pt>
                <c:pt idx="242">
                  <c:v>0.64200000000000002</c:v>
                </c:pt>
                <c:pt idx="243">
                  <c:v>0.67100000000000004</c:v>
                </c:pt>
                <c:pt idx="244">
                  <c:v>0.69299999999999995</c:v>
                </c:pt>
                <c:pt idx="245">
                  <c:v>0.72099999999999997</c:v>
                </c:pt>
                <c:pt idx="246">
                  <c:v>0.751</c:v>
                </c:pt>
                <c:pt idx="247">
                  <c:v>0.78100000000000003</c:v>
                </c:pt>
                <c:pt idx="248">
                  <c:v>0.81100000000000005</c:v>
                </c:pt>
                <c:pt idx="249">
                  <c:v>0.84499999999999997</c:v>
                </c:pt>
                <c:pt idx="250">
                  <c:v>0.876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24-40A6-8AC9-460BAA2DEBA9}"/>
            </c:ext>
          </c:extLst>
        </c:ser>
        <c:ser>
          <c:idx val="3"/>
          <c:order val="3"/>
          <c:tx>
            <c:strRef>
              <c:f>'Medio de cultivo'!$E$1</c:f>
              <c:strCache>
                <c:ptCount val="1"/>
                <c:pt idx="0">
                  <c:v>Medio MPB centrif. A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cultivo'!$E$2:$E$252</c:f>
              <c:numCache>
                <c:formatCode>0.000</c:formatCode>
                <c:ptCount val="251"/>
                <c:pt idx="0">
                  <c:v>6.0000000000000001E-3</c:v>
                </c:pt>
                <c:pt idx="1">
                  <c:v>-7.0000000000000001E-3</c:v>
                </c:pt>
                <c:pt idx="2">
                  <c:v>-2E-3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4.0000000000000001E-3</c:v>
                </c:pt>
                <c:pt idx="7">
                  <c:v>-5.0000000000000001E-3</c:v>
                </c:pt>
                <c:pt idx="8">
                  <c:v>2E-3</c:v>
                </c:pt>
                <c:pt idx="9">
                  <c:v>0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4.0000000000000001E-3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-1E-3</c:v>
                </c:pt>
                <c:pt idx="19">
                  <c:v>2E-3</c:v>
                </c:pt>
                <c:pt idx="20">
                  <c:v>6.0000000000000001E-3</c:v>
                </c:pt>
                <c:pt idx="21">
                  <c:v>4.0000000000000001E-3</c:v>
                </c:pt>
                <c:pt idx="22">
                  <c:v>0.01</c:v>
                </c:pt>
                <c:pt idx="23">
                  <c:v>-1E-3</c:v>
                </c:pt>
                <c:pt idx="24">
                  <c:v>4.0000000000000001E-3</c:v>
                </c:pt>
                <c:pt idx="25">
                  <c:v>7.0000000000000001E-3</c:v>
                </c:pt>
                <c:pt idx="26">
                  <c:v>-4.0000000000000001E-3</c:v>
                </c:pt>
                <c:pt idx="27">
                  <c:v>0</c:v>
                </c:pt>
                <c:pt idx="28">
                  <c:v>2E-3</c:v>
                </c:pt>
                <c:pt idx="29">
                  <c:v>6.0000000000000001E-3</c:v>
                </c:pt>
                <c:pt idx="30">
                  <c:v>8.9999999999999993E-3</c:v>
                </c:pt>
                <c:pt idx="31">
                  <c:v>6.0000000000000001E-3</c:v>
                </c:pt>
                <c:pt idx="32">
                  <c:v>-1E-3</c:v>
                </c:pt>
                <c:pt idx="33">
                  <c:v>4.0000000000000001E-3</c:v>
                </c:pt>
                <c:pt idx="34">
                  <c:v>3.0000000000000001E-3</c:v>
                </c:pt>
                <c:pt idx="35">
                  <c:v>2E-3</c:v>
                </c:pt>
                <c:pt idx="36">
                  <c:v>5.0000000000000001E-3</c:v>
                </c:pt>
                <c:pt idx="37">
                  <c:v>8.0000000000000002E-3</c:v>
                </c:pt>
                <c:pt idx="38">
                  <c:v>5.0000000000000001E-3</c:v>
                </c:pt>
                <c:pt idx="39">
                  <c:v>-6.0000000000000001E-3</c:v>
                </c:pt>
                <c:pt idx="40">
                  <c:v>-3.0000000000000001E-3</c:v>
                </c:pt>
                <c:pt idx="41">
                  <c:v>0</c:v>
                </c:pt>
                <c:pt idx="42">
                  <c:v>-1E-3</c:v>
                </c:pt>
                <c:pt idx="43">
                  <c:v>2E-3</c:v>
                </c:pt>
                <c:pt idx="44">
                  <c:v>6.0000000000000001E-3</c:v>
                </c:pt>
                <c:pt idx="45">
                  <c:v>5.0000000000000001E-3</c:v>
                </c:pt>
                <c:pt idx="46">
                  <c:v>5.0000000000000001E-3</c:v>
                </c:pt>
                <c:pt idx="47">
                  <c:v>2E-3</c:v>
                </c:pt>
                <c:pt idx="48">
                  <c:v>2E-3</c:v>
                </c:pt>
                <c:pt idx="49">
                  <c:v>-5.0000000000000001E-3</c:v>
                </c:pt>
                <c:pt idx="50">
                  <c:v>4.0000000000000001E-3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3.0000000000000001E-3</c:v>
                </c:pt>
                <c:pt idx="56">
                  <c:v>-1E-3</c:v>
                </c:pt>
                <c:pt idx="57">
                  <c:v>-2E-3</c:v>
                </c:pt>
                <c:pt idx="58">
                  <c:v>5.0000000000000001E-3</c:v>
                </c:pt>
                <c:pt idx="59">
                  <c:v>8.9999999999999993E-3</c:v>
                </c:pt>
                <c:pt idx="60">
                  <c:v>5.0000000000000001E-3</c:v>
                </c:pt>
                <c:pt idx="61">
                  <c:v>0</c:v>
                </c:pt>
                <c:pt idx="62">
                  <c:v>8.9999999999999993E-3</c:v>
                </c:pt>
                <c:pt idx="63">
                  <c:v>1E-3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8.0000000000000002E-3</c:v>
                </c:pt>
                <c:pt idx="67">
                  <c:v>8.0000000000000002E-3</c:v>
                </c:pt>
                <c:pt idx="68">
                  <c:v>6.0000000000000001E-3</c:v>
                </c:pt>
                <c:pt idx="69">
                  <c:v>4.0000000000000001E-3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5.0000000000000001E-3</c:v>
                </c:pt>
                <c:pt idx="73">
                  <c:v>7.0000000000000001E-3</c:v>
                </c:pt>
                <c:pt idx="74">
                  <c:v>6.0000000000000001E-3</c:v>
                </c:pt>
                <c:pt idx="75">
                  <c:v>8.9999999999999993E-3</c:v>
                </c:pt>
                <c:pt idx="76">
                  <c:v>0.01</c:v>
                </c:pt>
                <c:pt idx="77">
                  <c:v>5.0000000000000001E-3</c:v>
                </c:pt>
                <c:pt idx="78">
                  <c:v>4.0000000000000001E-3</c:v>
                </c:pt>
                <c:pt idx="79">
                  <c:v>0.01</c:v>
                </c:pt>
                <c:pt idx="80">
                  <c:v>0.01</c:v>
                </c:pt>
                <c:pt idx="81">
                  <c:v>7.0000000000000001E-3</c:v>
                </c:pt>
                <c:pt idx="82">
                  <c:v>0.01</c:v>
                </c:pt>
                <c:pt idx="83">
                  <c:v>8.0000000000000002E-3</c:v>
                </c:pt>
                <c:pt idx="84">
                  <c:v>5.0000000000000001E-3</c:v>
                </c:pt>
                <c:pt idx="85">
                  <c:v>8.0000000000000002E-3</c:v>
                </c:pt>
                <c:pt idx="86">
                  <c:v>8.9999999999999993E-3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1.0999999999999999E-2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0.01</c:v>
                </c:pt>
                <c:pt idx="93">
                  <c:v>4.0000000000000001E-3</c:v>
                </c:pt>
                <c:pt idx="94">
                  <c:v>5.0000000000000001E-3</c:v>
                </c:pt>
                <c:pt idx="95">
                  <c:v>7.0000000000000001E-3</c:v>
                </c:pt>
                <c:pt idx="96">
                  <c:v>8.9999999999999993E-3</c:v>
                </c:pt>
                <c:pt idx="97">
                  <c:v>1.2E-2</c:v>
                </c:pt>
                <c:pt idx="98">
                  <c:v>0.01</c:v>
                </c:pt>
                <c:pt idx="99">
                  <c:v>6.0000000000000001E-3</c:v>
                </c:pt>
                <c:pt idx="100">
                  <c:v>0.01</c:v>
                </c:pt>
                <c:pt idx="101">
                  <c:v>1.0999999999999999E-2</c:v>
                </c:pt>
                <c:pt idx="102">
                  <c:v>0.01</c:v>
                </c:pt>
                <c:pt idx="103">
                  <c:v>1.0999999999999999E-2</c:v>
                </c:pt>
                <c:pt idx="104">
                  <c:v>1.2999999999999999E-2</c:v>
                </c:pt>
                <c:pt idx="105">
                  <c:v>1.2E-2</c:v>
                </c:pt>
                <c:pt idx="106">
                  <c:v>7.0000000000000001E-3</c:v>
                </c:pt>
                <c:pt idx="107">
                  <c:v>8.9999999999999993E-3</c:v>
                </c:pt>
                <c:pt idx="108">
                  <c:v>1.0999999999999999E-2</c:v>
                </c:pt>
                <c:pt idx="109">
                  <c:v>0.01</c:v>
                </c:pt>
                <c:pt idx="110">
                  <c:v>0.01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1.2E-2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1.0999999999999999E-2</c:v>
                </c:pt>
                <c:pt idx="120">
                  <c:v>1.2E-2</c:v>
                </c:pt>
                <c:pt idx="121">
                  <c:v>0.01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1.4E-2</c:v>
                </c:pt>
                <c:pt idx="127">
                  <c:v>1.4999999999999999E-2</c:v>
                </c:pt>
                <c:pt idx="128">
                  <c:v>1.6E-2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1.6E-2</c:v>
                </c:pt>
                <c:pt idx="132">
                  <c:v>1.6E-2</c:v>
                </c:pt>
                <c:pt idx="133">
                  <c:v>1.4E-2</c:v>
                </c:pt>
                <c:pt idx="134">
                  <c:v>1.6E-2</c:v>
                </c:pt>
                <c:pt idx="135">
                  <c:v>1.6E-2</c:v>
                </c:pt>
                <c:pt idx="136">
                  <c:v>1.7000000000000001E-2</c:v>
                </c:pt>
                <c:pt idx="137">
                  <c:v>1.7999999999999999E-2</c:v>
                </c:pt>
                <c:pt idx="138">
                  <c:v>0.02</c:v>
                </c:pt>
                <c:pt idx="139">
                  <c:v>1.6E-2</c:v>
                </c:pt>
                <c:pt idx="140">
                  <c:v>0.02</c:v>
                </c:pt>
                <c:pt idx="141">
                  <c:v>0.02</c:v>
                </c:pt>
                <c:pt idx="142">
                  <c:v>2.1000000000000001E-2</c:v>
                </c:pt>
                <c:pt idx="143">
                  <c:v>0.02</c:v>
                </c:pt>
                <c:pt idx="144">
                  <c:v>2.1000000000000001E-2</c:v>
                </c:pt>
                <c:pt idx="145">
                  <c:v>2.1999999999999999E-2</c:v>
                </c:pt>
                <c:pt idx="146">
                  <c:v>2.3E-2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2.5000000000000001E-2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2.8000000000000001E-2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3.4000000000000002E-2</c:v>
                </c:pt>
                <c:pt idx="161">
                  <c:v>3.5000000000000003E-2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3.6999999999999998E-2</c:v>
                </c:pt>
                <c:pt idx="165">
                  <c:v>3.7999999999999999E-2</c:v>
                </c:pt>
                <c:pt idx="166">
                  <c:v>0.04</c:v>
                </c:pt>
                <c:pt idx="167">
                  <c:v>0.04</c:v>
                </c:pt>
                <c:pt idx="168">
                  <c:v>4.2000000000000003E-2</c:v>
                </c:pt>
                <c:pt idx="169">
                  <c:v>4.4999999999999998E-2</c:v>
                </c:pt>
                <c:pt idx="170">
                  <c:v>4.7E-2</c:v>
                </c:pt>
                <c:pt idx="171">
                  <c:v>4.8000000000000001E-2</c:v>
                </c:pt>
                <c:pt idx="172">
                  <c:v>4.8000000000000001E-2</c:v>
                </c:pt>
                <c:pt idx="173">
                  <c:v>0.05</c:v>
                </c:pt>
                <c:pt idx="174">
                  <c:v>5.2999999999999999E-2</c:v>
                </c:pt>
                <c:pt idx="175">
                  <c:v>5.3999999999999999E-2</c:v>
                </c:pt>
                <c:pt idx="176">
                  <c:v>5.7000000000000002E-2</c:v>
                </c:pt>
                <c:pt idx="177">
                  <c:v>5.8999999999999997E-2</c:v>
                </c:pt>
                <c:pt idx="178">
                  <c:v>6.2E-2</c:v>
                </c:pt>
                <c:pt idx="179">
                  <c:v>6.4000000000000001E-2</c:v>
                </c:pt>
                <c:pt idx="180">
                  <c:v>6.7000000000000004E-2</c:v>
                </c:pt>
                <c:pt idx="181">
                  <c:v>6.9000000000000006E-2</c:v>
                </c:pt>
                <c:pt idx="182">
                  <c:v>7.2999999999999995E-2</c:v>
                </c:pt>
                <c:pt idx="183">
                  <c:v>7.4999999999999997E-2</c:v>
                </c:pt>
                <c:pt idx="184">
                  <c:v>7.8E-2</c:v>
                </c:pt>
                <c:pt idx="185">
                  <c:v>8.2000000000000003E-2</c:v>
                </c:pt>
                <c:pt idx="186">
                  <c:v>8.5000000000000006E-2</c:v>
                </c:pt>
                <c:pt idx="187">
                  <c:v>8.8999999999999996E-2</c:v>
                </c:pt>
                <c:pt idx="188">
                  <c:v>9.2999999999999999E-2</c:v>
                </c:pt>
                <c:pt idx="189">
                  <c:v>9.6000000000000002E-2</c:v>
                </c:pt>
                <c:pt idx="190">
                  <c:v>9.9000000000000005E-2</c:v>
                </c:pt>
                <c:pt idx="191">
                  <c:v>0.10299999999999999</c:v>
                </c:pt>
                <c:pt idx="192">
                  <c:v>0.105</c:v>
                </c:pt>
                <c:pt idx="193">
                  <c:v>0.108</c:v>
                </c:pt>
                <c:pt idx="194">
                  <c:v>0.111</c:v>
                </c:pt>
                <c:pt idx="195">
                  <c:v>0.115</c:v>
                </c:pt>
                <c:pt idx="196">
                  <c:v>0.12</c:v>
                </c:pt>
                <c:pt idx="197">
                  <c:v>0.124</c:v>
                </c:pt>
                <c:pt idx="198">
                  <c:v>0.129</c:v>
                </c:pt>
                <c:pt idx="199">
                  <c:v>0.13400000000000001</c:v>
                </c:pt>
                <c:pt idx="200">
                  <c:v>0.13900000000000001</c:v>
                </c:pt>
                <c:pt idx="201">
                  <c:v>0.14499999999999999</c:v>
                </c:pt>
                <c:pt idx="202">
                  <c:v>0.15</c:v>
                </c:pt>
                <c:pt idx="203">
                  <c:v>0.156</c:v>
                </c:pt>
                <c:pt idx="204">
                  <c:v>0.16300000000000001</c:v>
                </c:pt>
                <c:pt idx="205">
                  <c:v>0.16900000000000001</c:v>
                </c:pt>
                <c:pt idx="206">
                  <c:v>0.17499999999999999</c:v>
                </c:pt>
                <c:pt idx="207">
                  <c:v>0.182</c:v>
                </c:pt>
                <c:pt idx="208">
                  <c:v>0.189</c:v>
                </c:pt>
                <c:pt idx="209">
                  <c:v>0.19600000000000001</c:v>
                </c:pt>
                <c:pt idx="210">
                  <c:v>0.20300000000000001</c:v>
                </c:pt>
                <c:pt idx="211">
                  <c:v>0.21099999999999999</c:v>
                </c:pt>
                <c:pt idx="212">
                  <c:v>0.219</c:v>
                </c:pt>
                <c:pt idx="213">
                  <c:v>0.22700000000000001</c:v>
                </c:pt>
                <c:pt idx="214">
                  <c:v>0.23599999999999999</c:v>
                </c:pt>
                <c:pt idx="215">
                  <c:v>0.245</c:v>
                </c:pt>
                <c:pt idx="216">
                  <c:v>0.254</c:v>
                </c:pt>
                <c:pt idx="217">
                  <c:v>0.26400000000000001</c:v>
                </c:pt>
                <c:pt idx="218">
                  <c:v>0.27300000000000002</c:v>
                </c:pt>
                <c:pt idx="219">
                  <c:v>0.28299999999999997</c:v>
                </c:pt>
                <c:pt idx="220">
                  <c:v>0.29499999999999998</c:v>
                </c:pt>
                <c:pt idx="221">
                  <c:v>0.30599999999999999</c:v>
                </c:pt>
                <c:pt idx="222">
                  <c:v>0.31900000000000001</c:v>
                </c:pt>
                <c:pt idx="223">
                  <c:v>0.33300000000000002</c:v>
                </c:pt>
                <c:pt idx="224">
                  <c:v>0.34699999999999998</c:v>
                </c:pt>
                <c:pt idx="225">
                  <c:v>0.36299999999999999</c:v>
                </c:pt>
                <c:pt idx="226">
                  <c:v>0.379</c:v>
                </c:pt>
                <c:pt idx="227">
                  <c:v>0.39600000000000002</c:v>
                </c:pt>
                <c:pt idx="228">
                  <c:v>0.41299999999999998</c:v>
                </c:pt>
                <c:pt idx="229">
                  <c:v>0.432</c:v>
                </c:pt>
                <c:pt idx="230">
                  <c:v>0.45</c:v>
                </c:pt>
                <c:pt idx="231">
                  <c:v>0.47199999999999998</c:v>
                </c:pt>
                <c:pt idx="232">
                  <c:v>0.49199999999999999</c:v>
                </c:pt>
                <c:pt idx="233">
                  <c:v>0.51200000000000001</c:v>
                </c:pt>
                <c:pt idx="234">
                  <c:v>0.53700000000000003</c:v>
                </c:pt>
                <c:pt idx="235">
                  <c:v>0.55900000000000005</c:v>
                </c:pt>
                <c:pt idx="236">
                  <c:v>0.58199999999999996</c:v>
                </c:pt>
                <c:pt idx="237">
                  <c:v>0.60699999999999998</c:v>
                </c:pt>
                <c:pt idx="238">
                  <c:v>0.63100000000000001</c:v>
                </c:pt>
                <c:pt idx="239">
                  <c:v>0.65600000000000003</c:v>
                </c:pt>
                <c:pt idx="240">
                  <c:v>0.68300000000000005</c:v>
                </c:pt>
                <c:pt idx="241">
                  <c:v>0.71</c:v>
                </c:pt>
                <c:pt idx="242">
                  <c:v>0.73699999999999999</c:v>
                </c:pt>
                <c:pt idx="243">
                  <c:v>0.76800000000000002</c:v>
                </c:pt>
                <c:pt idx="244">
                  <c:v>0.79300000000000004</c:v>
                </c:pt>
                <c:pt idx="245">
                  <c:v>0.82499999999999996</c:v>
                </c:pt>
                <c:pt idx="246">
                  <c:v>0.86</c:v>
                </c:pt>
                <c:pt idx="247">
                  <c:v>0.89300000000000002</c:v>
                </c:pt>
                <c:pt idx="248">
                  <c:v>0.92800000000000005</c:v>
                </c:pt>
                <c:pt idx="249">
                  <c:v>0.96699999999999997</c:v>
                </c:pt>
                <c:pt idx="250">
                  <c:v>1.0029999999999999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24-40A6-8AC9-460BAA2DEBA9}"/>
            </c:ext>
          </c:extLst>
        </c:ser>
        <c:ser>
          <c:idx val="4"/>
          <c:order val="4"/>
          <c:tx>
            <c:strRef>
              <c:f>'Medio de cultivo'!$F$1</c:f>
              <c:strCache>
                <c:ptCount val="1"/>
                <c:pt idx="0">
                  <c:v>Medio MPB centrif. B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cultivo'!$F$2:$F$252</c:f>
              <c:numCache>
                <c:formatCode>0.000</c:formatCode>
                <c:ptCount val="251"/>
                <c:pt idx="0">
                  <c:v>4.0000000000000001E-3</c:v>
                </c:pt>
                <c:pt idx="1">
                  <c:v>-1.0999999999999999E-2</c:v>
                </c:pt>
                <c:pt idx="2">
                  <c:v>-4.0000000000000001E-3</c:v>
                </c:pt>
                <c:pt idx="3">
                  <c:v>-3.0000000000000001E-3</c:v>
                </c:pt>
                <c:pt idx="4">
                  <c:v>8.0000000000000002E-3</c:v>
                </c:pt>
                <c:pt idx="5">
                  <c:v>2E-3</c:v>
                </c:pt>
                <c:pt idx="6">
                  <c:v>4.0000000000000001E-3</c:v>
                </c:pt>
                <c:pt idx="7">
                  <c:v>-1E-3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-2E-3</c:v>
                </c:pt>
                <c:pt idx="11">
                  <c:v>-1E-3</c:v>
                </c:pt>
                <c:pt idx="12">
                  <c:v>-3.0000000000000001E-3</c:v>
                </c:pt>
                <c:pt idx="13">
                  <c:v>2E-3</c:v>
                </c:pt>
                <c:pt idx="14">
                  <c:v>2E-3</c:v>
                </c:pt>
                <c:pt idx="15">
                  <c:v>8.0000000000000002E-3</c:v>
                </c:pt>
                <c:pt idx="16">
                  <c:v>2E-3</c:v>
                </c:pt>
                <c:pt idx="17">
                  <c:v>2E-3</c:v>
                </c:pt>
                <c:pt idx="18">
                  <c:v>-2E-3</c:v>
                </c:pt>
                <c:pt idx="19">
                  <c:v>4.0000000000000001E-3</c:v>
                </c:pt>
                <c:pt idx="20">
                  <c:v>0</c:v>
                </c:pt>
                <c:pt idx="21">
                  <c:v>1E-3</c:v>
                </c:pt>
                <c:pt idx="22">
                  <c:v>-1E-3</c:v>
                </c:pt>
                <c:pt idx="23">
                  <c:v>-5.0000000000000001E-3</c:v>
                </c:pt>
                <c:pt idx="24">
                  <c:v>-8.9999999999999993E-3</c:v>
                </c:pt>
                <c:pt idx="25">
                  <c:v>-1E-3</c:v>
                </c:pt>
                <c:pt idx="26">
                  <c:v>1E-3</c:v>
                </c:pt>
                <c:pt idx="27">
                  <c:v>4.0000000000000001E-3</c:v>
                </c:pt>
                <c:pt idx="28">
                  <c:v>4.0000000000000001E-3</c:v>
                </c:pt>
                <c:pt idx="29">
                  <c:v>6.0000000000000001E-3</c:v>
                </c:pt>
                <c:pt idx="30">
                  <c:v>8.9999999999999993E-3</c:v>
                </c:pt>
                <c:pt idx="31">
                  <c:v>5.0000000000000001E-3</c:v>
                </c:pt>
                <c:pt idx="32">
                  <c:v>-2E-3</c:v>
                </c:pt>
                <c:pt idx="33">
                  <c:v>3.0000000000000001E-3</c:v>
                </c:pt>
                <c:pt idx="34">
                  <c:v>4.0000000000000001E-3</c:v>
                </c:pt>
                <c:pt idx="35">
                  <c:v>-6.0000000000000001E-3</c:v>
                </c:pt>
                <c:pt idx="36">
                  <c:v>5.0000000000000001E-3</c:v>
                </c:pt>
                <c:pt idx="37">
                  <c:v>6.0000000000000001E-3</c:v>
                </c:pt>
                <c:pt idx="38">
                  <c:v>4.0000000000000001E-3</c:v>
                </c:pt>
                <c:pt idx="39">
                  <c:v>6.0000000000000001E-3</c:v>
                </c:pt>
                <c:pt idx="40">
                  <c:v>2E-3</c:v>
                </c:pt>
                <c:pt idx="41">
                  <c:v>3.0000000000000001E-3</c:v>
                </c:pt>
                <c:pt idx="42">
                  <c:v>1E-3</c:v>
                </c:pt>
                <c:pt idx="43">
                  <c:v>4.0000000000000001E-3</c:v>
                </c:pt>
                <c:pt idx="44">
                  <c:v>-1E-3</c:v>
                </c:pt>
                <c:pt idx="45">
                  <c:v>0</c:v>
                </c:pt>
                <c:pt idx="46">
                  <c:v>5.0000000000000001E-3</c:v>
                </c:pt>
                <c:pt idx="47">
                  <c:v>0</c:v>
                </c:pt>
                <c:pt idx="48">
                  <c:v>8.0000000000000002E-3</c:v>
                </c:pt>
                <c:pt idx="49">
                  <c:v>0</c:v>
                </c:pt>
                <c:pt idx="50">
                  <c:v>-2E-3</c:v>
                </c:pt>
                <c:pt idx="51">
                  <c:v>1.0999999999999999E-2</c:v>
                </c:pt>
                <c:pt idx="52">
                  <c:v>5.0000000000000001E-3</c:v>
                </c:pt>
                <c:pt idx="53">
                  <c:v>8.0000000000000002E-3</c:v>
                </c:pt>
                <c:pt idx="54">
                  <c:v>3.0000000000000001E-3</c:v>
                </c:pt>
                <c:pt idx="55">
                  <c:v>4.0000000000000001E-3</c:v>
                </c:pt>
                <c:pt idx="56">
                  <c:v>3.0000000000000001E-3</c:v>
                </c:pt>
                <c:pt idx="57">
                  <c:v>-2E-3</c:v>
                </c:pt>
                <c:pt idx="58">
                  <c:v>1E-3</c:v>
                </c:pt>
                <c:pt idx="59">
                  <c:v>8.9999999999999993E-3</c:v>
                </c:pt>
                <c:pt idx="60">
                  <c:v>2E-3</c:v>
                </c:pt>
                <c:pt idx="61">
                  <c:v>5.0000000000000001E-3</c:v>
                </c:pt>
                <c:pt idx="62">
                  <c:v>0.01</c:v>
                </c:pt>
                <c:pt idx="63">
                  <c:v>1E-3</c:v>
                </c:pt>
                <c:pt idx="64">
                  <c:v>8.9999999999999993E-3</c:v>
                </c:pt>
                <c:pt idx="65">
                  <c:v>6.0000000000000001E-3</c:v>
                </c:pt>
                <c:pt idx="66">
                  <c:v>7.0000000000000001E-3</c:v>
                </c:pt>
                <c:pt idx="67">
                  <c:v>8.0000000000000002E-3</c:v>
                </c:pt>
                <c:pt idx="68">
                  <c:v>3.0000000000000001E-3</c:v>
                </c:pt>
                <c:pt idx="69">
                  <c:v>4.0000000000000001E-3</c:v>
                </c:pt>
                <c:pt idx="70">
                  <c:v>4.0000000000000001E-3</c:v>
                </c:pt>
                <c:pt idx="71">
                  <c:v>3.0000000000000001E-3</c:v>
                </c:pt>
                <c:pt idx="72">
                  <c:v>4.0000000000000001E-3</c:v>
                </c:pt>
                <c:pt idx="73">
                  <c:v>3.0000000000000001E-3</c:v>
                </c:pt>
                <c:pt idx="74">
                  <c:v>8.0000000000000002E-3</c:v>
                </c:pt>
                <c:pt idx="75">
                  <c:v>6.0000000000000001E-3</c:v>
                </c:pt>
                <c:pt idx="76">
                  <c:v>0.01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8.0000000000000002E-3</c:v>
                </c:pt>
                <c:pt idx="80">
                  <c:v>5.0000000000000001E-3</c:v>
                </c:pt>
                <c:pt idx="81">
                  <c:v>8.9999999999999993E-3</c:v>
                </c:pt>
                <c:pt idx="82">
                  <c:v>7.0000000000000001E-3</c:v>
                </c:pt>
                <c:pt idx="83">
                  <c:v>4.0000000000000001E-3</c:v>
                </c:pt>
                <c:pt idx="84">
                  <c:v>6.0000000000000001E-3</c:v>
                </c:pt>
                <c:pt idx="85">
                  <c:v>8.0000000000000002E-3</c:v>
                </c:pt>
                <c:pt idx="86">
                  <c:v>8.9999999999999993E-3</c:v>
                </c:pt>
                <c:pt idx="87">
                  <c:v>8.0000000000000002E-3</c:v>
                </c:pt>
                <c:pt idx="88">
                  <c:v>1.2E-2</c:v>
                </c:pt>
                <c:pt idx="89">
                  <c:v>1.0999999999999999E-2</c:v>
                </c:pt>
                <c:pt idx="90">
                  <c:v>6.0000000000000001E-3</c:v>
                </c:pt>
                <c:pt idx="91">
                  <c:v>5.0000000000000001E-3</c:v>
                </c:pt>
                <c:pt idx="92">
                  <c:v>8.9999999999999993E-3</c:v>
                </c:pt>
                <c:pt idx="93">
                  <c:v>4.0000000000000001E-3</c:v>
                </c:pt>
                <c:pt idx="94">
                  <c:v>2E-3</c:v>
                </c:pt>
                <c:pt idx="95">
                  <c:v>8.0000000000000002E-3</c:v>
                </c:pt>
                <c:pt idx="96">
                  <c:v>7.0000000000000001E-3</c:v>
                </c:pt>
                <c:pt idx="97">
                  <c:v>1.2999999999999999E-2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8.9999999999999993E-3</c:v>
                </c:pt>
                <c:pt idx="101">
                  <c:v>1.0999999999999999E-2</c:v>
                </c:pt>
                <c:pt idx="102">
                  <c:v>1.2E-2</c:v>
                </c:pt>
                <c:pt idx="103">
                  <c:v>1.0999999999999999E-2</c:v>
                </c:pt>
                <c:pt idx="104">
                  <c:v>8.9999999999999993E-3</c:v>
                </c:pt>
                <c:pt idx="105">
                  <c:v>1.0999999999999999E-2</c:v>
                </c:pt>
                <c:pt idx="106">
                  <c:v>7.0000000000000001E-3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1.0999999999999999E-2</c:v>
                </c:pt>
                <c:pt idx="110">
                  <c:v>6.0000000000000001E-3</c:v>
                </c:pt>
                <c:pt idx="111">
                  <c:v>0.01</c:v>
                </c:pt>
                <c:pt idx="112">
                  <c:v>8.9999999999999993E-3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1.6E-2</c:v>
                </c:pt>
                <c:pt idx="132">
                  <c:v>1.4999999999999999E-2</c:v>
                </c:pt>
                <c:pt idx="133">
                  <c:v>1.6E-2</c:v>
                </c:pt>
                <c:pt idx="134">
                  <c:v>1.4E-2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1.7000000000000001E-2</c:v>
                </c:pt>
                <c:pt idx="138">
                  <c:v>1.7999999999999999E-2</c:v>
                </c:pt>
                <c:pt idx="139">
                  <c:v>1.6E-2</c:v>
                </c:pt>
                <c:pt idx="140">
                  <c:v>1.7999999999999999E-2</c:v>
                </c:pt>
                <c:pt idx="141">
                  <c:v>1.9E-2</c:v>
                </c:pt>
                <c:pt idx="142">
                  <c:v>0.02</c:v>
                </c:pt>
                <c:pt idx="143">
                  <c:v>1.9E-2</c:v>
                </c:pt>
                <c:pt idx="144">
                  <c:v>0.02</c:v>
                </c:pt>
                <c:pt idx="145">
                  <c:v>2.1000000000000001E-2</c:v>
                </c:pt>
                <c:pt idx="146">
                  <c:v>2.1999999999999999E-2</c:v>
                </c:pt>
                <c:pt idx="147">
                  <c:v>2.4E-2</c:v>
                </c:pt>
                <c:pt idx="148">
                  <c:v>2.3E-2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2.5000000000000001E-2</c:v>
                </c:pt>
                <c:pt idx="152">
                  <c:v>2.5999999999999999E-2</c:v>
                </c:pt>
                <c:pt idx="153">
                  <c:v>2.7E-2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2.9000000000000001E-2</c:v>
                </c:pt>
                <c:pt idx="157">
                  <c:v>3.1E-2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3.3000000000000002E-2</c:v>
                </c:pt>
                <c:pt idx="161">
                  <c:v>3.4000000000000002E-2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0.04</c:v>
                </c:pt>
                <c:pt idx="167">
                  <c:v>4.1000000000000002E-2</c:v>
                </c:pt>
                <c:pt idx="168">
                  <c:v>4.2000000000000003E-2</c:v>
                </c:pt>
                <c:pt idx="169">
                  <c:v>4.3999999999999997E-2</c:v>
                </c:pt>
                <c:pt idx="170">
                  <c:v>4.5999999999999999E-2</c:v>
                </c:pt>
                <c:pt idx="171">
                  <c:v>4.5999999999999999E-2</c:v>
                </c:pt>
                <c:pt idx="172">
                  <c:v>4.9000000000000002E-2</c:v>
                </c:pt>
                <c:pt idx="173">
                  <c:v>5.0999999999999997E-2</c:v>
                </c:pt>
                <c:pt idx="174">
                  <c:v>5.1999999999999998E-2</c:v>
                </c:pt>
                <c:pt idx="175">
                  <c:v>5.5E-2</c:v>
                </c:pt>
                <c:pt idx="176">
                  <c:v>5.7000000000000002E-2</c:v>
                </c:pt>
                <c:pt idx="177">
                  <c:v>5.8999999999999997E-2</c:v>
                </c:pt>
                <c:pt idx="178">
                  <c:v>6.2E-2</c:v>
                </c:pt>
                <c:pt idx="179">
                  <c:v>6.4000000000000001E-2</c:v>
                </c:pt>
                <c:pt idx="180">
                  <c:v>6.7000000000000004E-2</c:v>
                </c:pt>
                <c:pt idx="181">
                  <c:v>7.0000000000000007E-2</c:v>
                </c:pt>
                <c:pt idx="182">
                  <c:v>7.2999999999999995E-2</c:v>
                </c:pt>
                <c:pt idx="183">
                  <c:v>7.4999999999999997E-2</c:v>
                </c:pt>
                <c:pt idx="184">
                  <c:v>7.9000000000000001E-2</c:v>
                </c:pt>
                <c:pt idx="185">
                  <c:v>8.2000000000000003E-2</c:v>
                </c:pt>
                <c:pt idx="186">
                  <c:v>8.5999999999999993E-2</c:v>
                </c:pt>
                <c:pt idx="187">
                  <c:v>8.8999999999999996E-2</c:v>
                </c:pt>
                <c:pt idx="188">
                  <c:v>9.2999999999999999E-2</c:v>
                </c:pt>
                <c:pt idx="189">
                  <c:v>9.7000000000000003E-2</c:v>
                </c:pt>
                <c:pt idx="190">
                  <c:v>0.1</c:v>
                </c:pt>
                <c:pt idx="191">
                  <c:v>0.10299999999999999</c:v>
                </c:pt>
                <c:pt idx="192">
                  <c:v>0.106</c:v>
                </c:pt>
                <c:pt idx="193">
                  <c:v>0.109</c:v>
                </c:pt>
                <c:pt idx="194">
                  <c:v>0.113</c:v>
                </c:pt>
                <c:pt idx="195">
                  <c:v>0.11700000000000001</c:v>
                </c:pt>
                <c:pt idx="196">
                  <c:v>0.121</c:v>
                </c:pt>
                <c:pt idx="197">
                  <c:v>0.126</c:v>
                </c:pt>
                <c:pt idx="198">
                  <c:v>0.13100000000000001</c:v>
                </c:pt>
                <c:pt idx="199">
                  <c:v>0.13600000000000001</c:v>
                </c:pt>
                <c:pt idx="200">
                  <c:v>0.14099999999999999</c:v>
                </c:pt>
                <c:pt idx="201">
                  <c:v>0.14699999999999999</c:v>
                </c:pt>
                <c:pt idx="202">
                  <c:v>0.153</c:v>
                </c:pt>
                <c:pt idx="203">
                  <c:v>0.159</c:v>
                </c:pt>
                <c:pt idx="204">
                  <c:v>0.16500000000000001</c:v>
                </c:pt>
                <c:pt idx="205">
                  <c:v>0.17100000000000001</c:v>
                </c:pt>
                <c:pt idx="206">
                  <c:v>0.17799999999999999</c:v>
                </c:pt>
                <c:pt idx="207">
                  <c:v>0.184</c:v>
                </c:pt>
                <c:pt idx="208">
                  <c:v>0.192</c:v>
                </c:pt>
                <c:pt idx="209">
                  <c:v>0.19900000000000001</c:v>
                </c:pt>
                <c:pt idx="210">
                  <c:v>0.20599999999999999</c:v>
                </c:pt>
                <c:pt idx="211">
                  <c:v>0.215</c:v>
                </c:pt>
                <c:pt idx="212">
                  <c:v>0.223</c:v>
                </c:pt>
                <c:pt idx="213">
                  <c:v>0.23100000000000001</c:v>
                </c:pt>
                <c:pt idx="214">
                  <c:v>0.24</c:v>
                </c:pt>
                <c:pt idx="215">
                  <c:v>0.249</c:v>
                </c:pt>
                <c:pt idx="216">
                  <c:v>0.25800000000000001</c:v>
                </c:pt>
                <c:pt idx="217">
                  <c:v>0.26800000000000002</c:v>
                </c:pt>
                <c:pt idx="218">
                  <c:v>0.27700000000000002</c:v>
                </c:pt>
                <c:pt idx="219">
                  <c:v>0.28699999999999998</c:v>
                </c:pt>
                <c:pt idx="220">
                  <c:v>0.29899999999999999</c:v>
                </c:pt>
                <c:pt idx="221">
                  <c:v>0.311</c:v>
                </c:pt>
                <c:pt idx="222">
                  <c:v>0.32500000000000001</c:v>
                </c:pt>
                <c:pt idx="223">
                  <c:v>0.33800000000000002</c:v>
                </c:pt>
                <c:pt idx="224">
                  <c:v>0.35199999999999998</c:v>
                </c:pt>
                <c:pt idx="225">
                  <c:v>0.36799999999999999</c:v>
                </c:pt>
                <c:pt idx="226">
                  <c:v>0.38500000000000001</c:v>
                </c:pt>
                <c:pt idx="227">
                  <c:v>0.40100000000000002</c:v>
                </c:pt>
                <c:pt idx="228">
                  <c:v>0.41899999999999998</c:v>
                </c:pt>
                <c:pt idx="229">
                  <c:v>0.438</c:v>
                </c:pt>
                <c:pt idx="230">
                  <c:v>0.45600000000000002</c:v>
                </c:pt>
                <c:pt idx="231">
                  <c:v>0.47699999999999998</c:v>
                </c:pt>
                <c:pt idx="232">
                  <c:v>0.498</c:v>
                </c:pt>
                <c:pt idx="233">
                  <c:v>0.51800000000000002</c:v>
                </c:pt>
                <c:pt idx="234">
                  <c:v>0.54300000000000004</c:v>
                </c:pt>
                <c:pt idx="235">
                  <c:v>0.56599999999999995</c:v>
                </c:pt>
                <c:pt idx="236">
                  <c:v>0.58899999999999997</c:v>
                </c:pt>
                <c:pt idx="237">
                  <c:v>0.61399999999999999</c:v>
                </c:pt>
                <c:pt idx="238">
                  <c:v>0.63900000000000001</c:v>
                </c:pt>
                <c:pt idx="239">
                  <c:v>0.66300000000000003</c:v>
                </c:pt>
                <c:pt idx="240">
                  <c:v>0.69099999999999995</c:v>
                </c:pt>
                <c:pt idx="241">
                  <c:v>0.71899999999999997</c:v>
                </c:pt>
                <c:pt idx="242">
                  <c:v>0.746</c:v>
                </c:pt>
                <c:pt idx="243">
                  <c:v>0.77700000000000002</c:v>
                </c:pt>
                <c:pt idx="244">
                  <c:v>0.80300000000000005</c:v>
                </c:pt>
                <c:pt idx="245">
                  <c:v>0.83499999999999996</c:v>
                </c:pt>
                <c:pt idx="246">
                  <c:v>0.87</c:v>
                </c:pt>
                <c:pt idx="247">
                  <c:v>0.90400000000000003</c:v>
                </c:pt>
                <c:pt idx="248">
                  <c:v>0.94</c:v>
                </c:pt>
                <c:pt idx="249">
                  <c:v>0.97899999999999998</c:v>
                </c:pt>
                <c:pt idx="250">
                  <c:v>1.016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E24-40A6-8AC9-460BAA2DEBA9}"/>
            </c:ext>
          </c:extLst>
        </c:ser>
        <c:ser>
          <c:idx val="5"/>
          <c:order val="5"/>
          <c:tx>
            <c:strRef>
              <c:f>'Medio de cultivo'!$G$1</c:f>
              <c:strCache>
                <c:ptCount val="1"/>
                <c:pt idx="0">
                  <c:v>Cultivo glicerol A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cultivo'!$G$2:$G$240</c:f>
              <c:numCache>
                <c:formatCode>General</c:formatCode>
                <c:ptCount val="23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E24-40A6-8AC9-460BAA2DEBA9}"/>
            </c:ext>
          </c:extLst>
        </c:ser>
        <c:ser>
          <c:idx val="6"/>
          <c:order val="6"/>
          <c:tx>
            <c:strRef>
              <c:f>'Medio de cultivo'!$H$1</c:f>
              <c:strCache>
                <c:ptCount val="1"/>
                <c:pt idx="0">
                  <c:v>Cultivo glicerol B</c:v>
                </c:pt>
              </c:strCache>
            </c:strRef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cultivo'!$H$2:$H$240</c:f>
              <c:numCache>
                <c:formatCode>General</c:formatCode>
                <c:ptCount val="23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E24-40A6-8AC9-460BAA2DEBA9}"/>
            </c:ext>
          </c:extLst>
        </c:ser>
        <c:ser>
          <c:idx val="7"/>
          <c:order val="7"/>
          <c:tx>
            <c:strRef>
              <c:f>'Medio de cultivo'!$I$1</c:f>
              <c:strCache>
                <c:ptCount val="1"/>
                <c:pt idx="0">
                  <c:v>Dil.1/5 A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cultivo'!$I$2:$I$240</c:f>
              <c:numCache>
                <c:formatCode>General</c:formatCode>
                <c:ptCount val="23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E24-40A6-8AC9-460BAA2DEBA9}"/>
            </c:ext>
          </c:extLst>
        </c:ser>
        <c:ser>
          <c:idx val="8"/>
          <c:order val="8"/>
          <c:tx>
            <c:strRef>
              <c:f>'Medio de cultivo'!$J$1</c:f>
              <c:strCache>
                <c:ptCount val="1"/>
                <c:pt idx="0">
                  <c:v>Dil. 1/5 B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'Medio de cultivo'!$A$2:$A$252</c:f>
              <c:numCache>
                <c:formatCode>0</c:formatCode>
                <c:ptCount val="251"/>
                <c:pt idx="0">
                  <c:v>850</c:v>
                </c:pt>
                <c:pt idx="1">
                  <c:v>848</c:v>
                </c:pt>
                <c:pt idx="2">
                  <c:v>846</c:v>
                </c:pt>
                <c:pt idx="3">
                  <c:v>844</c:v>
                </c:pt>
                <c:pt idx="4">
                  <c:v>842</c:v>
                </c:pt>
                <c:pt idx="5">
                  <c:v>840</c:v>
                </c:pt>
                <c:pt idx="6">
                  <c:v>838</c:v>
                </c:pt>
                <c:pt idx="7">
                  <c:v>836</c:v>
                </c:pt>
                <c:pt idx="8">
                  <c:v>834</c:v>
                </c:pt>
                <c:pt idx="9">
                  <c:v>832</c:v>
                </c:pt>
                <c:pt idx="10">
                  <c:v>830</c:v>
                </c:pt>
                <c:pt idx="11">
                  <c:v>828</c:v>
                </c:pt>
                <c:pt idx="12">
                  <c:v>826</c:v>
                </c:pt>
                <c:pt idx="13">
                  <c:v>824</c:v>
                </c:pt>
                <c:pt idx="14">
                  <c:v>822</c:v>
                </c:pt>
                <c:pt idx="15">
                  <c:v>820</c:v>
                </c:pt>
                <c:pt idx="16">
                  <c:v>818</c:v>
                </c:pt>
                <c:pt idx="17">
                  <c:v>816</c:v>
                </c:pt>
                <c:pt idx="18">
                  <c:v>814</c:v>
                </c:pt>
                <c:pt idx="19">
                  <c:v>812</c:v>
                </c:pt>
                <c:pt idx="20">
                  <c:v>810</c:v>
                </c:pt>
                <c:pt idx="21">
                  <c:v>808</c:v>
                </c:pt>
                <c:pt idx="22">
                  <c:v>806</c:v>
                </c:pt>
                <c:pt idx="23">
                  <c:v>804</c:v>
                </c:pt>
                <c:pt idx="24">
                  <c:v>802</c:v>
                </c:pt>
                <c:pt idx="25">
                  <c:v>800</c:v>
                </c:pt>
                <c:pt idx="26">
                  <c:v>798</c:v>
                </c:pt>
                <c:pt idx="27">
                  <c:v>796</c:v>
                </c:pt>
                <c:pt idx="28">
                  <c:v>794</c:v>
                </c:pt>
                <c:pt idx="29">
                  <c:v>792</c:v>
                </c:pt>
                <c:pt idx="30">
                  <c:v>790</c:v>
                </c:pt>
                <c:pt idx="31">
                  <c:v>788</c:v>
                </c:pt>
                <c:pt idx="32">
                  <c:v>786</c:v>
                </c:pt>
                <c:pt idx="33">
                  <c:v>784</c:v>
                </c:pt>
                <c:pt idx="34">
                  <c:v>782</c:v>
                </c:pt>
                <c:pt idx="35">
                  <c:v>780</c:v>
                </c:pt>
                <c:pt idx="36">
                  <c:v>778</c:v>
                </c:pt>
                <c:pt idx="37">
                  <c:v>776</c:v>
                </c:pt>
                <c:pt idx="38">
                  <c:v>774</c:v>
                </c:pt>
                <c:pt idx="39">
                  <c:v>772</c:v>
                </c:pt>
                <c:pt idx="40">
                  <c:v>770</c:v>
                </c:pt>
                <c:pt idx="41">
                  <c:v>768</c:v>
                </c:pt>
                <c:pt idx="42">
                  <c:v>766</c:v>
                </c:pt>
                <c:pt idx="43">
                  <c:v>764</c:v>
                </c:pt>
                <c:pt idx="44">
                  <c:v>762</c:v>
                </c:pt>
                <c:pt idx="45">
                  <c:v>760</c:v>
                </c:pt>
                <c:pt idx="46">
                  <c:v>758</c:v>
                </c:pt>
                <c:pt idx="47">
                  <c:v>756</c:v>
                </c:pt>
                <c:pt idx="48">
                  <c:v>754</c:v>
                </c:pt>
                <c:pt idx="49">
                  <c:v>752</c:v>
                </c:pt>
                <c:pt idx="50">
                  <c:v>750</c:v>
                </c:pt>
                <c:pt idx="51">
                  <c:v>748</c:v>
                </c:pt>
                <c:pt idx="52">
                  <c:v>746</c:v>
                </c:pt>
                <c:pt idx="53">
                  <c:v>744</c:v>
                </c:pt>
                <c:pt idx="54">
                  <c:v>742</c:v>
                </c:pt>
                <c:pt idx="55">
                  <c:v>740</c:v>
                </c:pt>
                <c:pt idx="56">
                  <c:v>738</c:v>
                </c:pt>
                <c:pt idx="57">
                  <c:v>736</c:v>
                </c:pt>
                <c:pt idx="58">
                  <c:v>734</c:v>
                </c:pt>
                <c:pt idx="59">
                  <c:v>732</c:v>
                </c:pt>
                <c:pt idx="60">
                  <c:v>730</c:v>
                </c:pt>
                <c:pt idx="61">
                  <c:v>728</c:v>
                </c:pt>
                <c:pt idx="62">
                  <c:v>726</c:v>
                </c:pt>
                <c:pt idx="63">
                  <c:v>724</c:v>
                </c:pt>
                <c:pt idx="64">
                  <c:v>722</c:v>
                </c:pt>
                <c:pt idx="65">
                  <c:v>720</c:v>
                </c:pt>
                <c:pt idx="66">
                  <c:v>718</c:v>
                </c:pt>
                <c:pt idx="67">
                  <c:v>716</c:v>
                </c:pt>
                <c:pt idx="68">
                  <c:v>714</c:v>
                </c:pt>
                <c:pt idx="69">
                  <c:v>712</c:v>
                </c:pt>
                <c:pt idx="70">
                  <c:v>710</c:v>
                </c:pt>
                <c:pt idx="71">
                  <c:v>708</c:v>
                </c:pt>
                <c:pt idx="72">
                  <c:v>706</c:v>
                </c:pt>
                <c:pt idx="73">
                  <c:v>704</c:v>
                </c:pt>
                <c:pt idx="74">
                  <c:v>702</c:v>
                </c:pt>
                <c:pt idx="75">
                  <c:v>700</c:v>
                </c:pt>
                <c:pt idx="76">
                  <c:v>698</c:v>
                </c:pt>
                <c:pt idx="77">
                  <c:v>696</c:v>
                </c:pt>
                <c:pt idx="78">
                  <c:v>694</c:v>
                </c:pt>
                <c:pt idx="79">
                  <c:v>692</c:v>
                </c:pt>
                <c:pt idx="80">
                  <c:v>690</c:v>
                </c:pt>
                <c:pt idx="81">
                  <c:v>688</c:v>
                </c:pt>
                <c:pt idx="82">
                  <c:v>686</c:v>
                </c:pt>
                <c:pt idx="83">
                  <c:v>684</c:v>
                </c:pt>
                <c:pt idx="84">
                  <c:v>682</c:v>
                </c:pt>
                <c:pt idx="85">
                  <c:v>680</c:v>
                </c:pt>
                <c:pt idx="86">
                  <c:v>678</c:v>
                </c:pt>
                <c:pt idx="87">
                  <c:v>676</c:v>
                </c:pt>
                <c:pt idx="88">
                  <c:v>674</c:v>
                </c:pt>
                <c:pt idx="89">
                  <c:v>672</c:v>
                </c:pt>
                <c:pt idx="90">
                  <c:v>670</c:v>
                </c:pt>
                <c:pt idx="91">
                  <c:v>668</c:v>
                </c:pt>
                <c:pt idx="92">
                  <c:v>666</c:v>
                </c:pt>
                <c:pt idx="93">
                  <c:v>664</c:v>
                </c:pt>
                <c:pt idx="94">
                  <c:v>662</c:v>
                </c:pt>
                <c:pt idx="95">
                  <c:v>660</c:v>
                </c:pt>
                <c:pt idx="96">
                  <c:v>658</c:v>
                </c:pt>
                <c:pt idx="97">
                  <c:v>656</c:v>
                </c:pt>
                <c:pt idx="98">
                  <c:v>654</c:v>
                </c:pt>
                <c:pt idx="99">
                  <c:v>652</c:v>
                </c:pt>
                <c:pt idx="100">
                  <c:v>650</c:v>
                </c:pt>
                <c:pt idx="101">
                  <c:v>648</c:v>
                </c:pt>
                <c:pt idx="102">
                  <c:v>646</c:v>
                </c:pt>
                <c:pt idx="103">
                  <c:v>644</c:v>
                </c:pt>
                <c:pt idx="104">
                  <c:v>642</c:v>
                </c:pt>
                <c:pt idx="105">
                  <c:v>640</c:v>
                </c:pt>
                <c:pt idx="106">
                  <c:v>638</c:v>
                </c:pt>
                <c:pt idx="107">
                  <c:v>636</c:v>
                </c:pt>
                <c:pt idx="108">
                  <c:v>634</c:v>
                </c:pt>
                <c:pt idx="109">
                  <c:v>632</c:v>
                </c:pt>
                <c:pt idx="110">
                  <c:v>630</c:v>
                </c:pt>
                <c:pt idx="111">
                  <c:v>628</c:v>
                </c:pt>
                <c:pt idx="112">
                  <c:v>626</c:v>
                </c:pt>
                <c:pt idx="113">
                  <c:v>624</c:v>
                </c:pt>
                <c:pt idx="114">
                  <c:v>622</c:v>
                </c:pt>
                <c:pt idx="115">
                  <c:v>620</c:v>
                </c:pt>
                <c:pt idx="116">
                  <c:v>618</c:v>
                </c:pt>
                <c:pt idx="117">
                  <c:v>616</c:v>
                </c:pt>
                <c:pt idx="118">
                  <c:v>614</c:v>
                </c:pt>
                <c:pt idx="119">
                  <c:v>612</c:v>
                </c:pt>
                <c:pt idx="120">
                  <c:v>610</c:v>
                </c:pt>
                <c:pt idx="121">
                  <c:v>608</c:v>
                </c:pt>
                <c:pt idx="122">
                  <c:v>606</c:v>
                </c:pt>
                <c:pt idx="123">
                  <c:v>604</c:v>
                </c:pt>
                <c:pt idx="124">
                  <c:v>602</c:v>
                </c:pt>
                <c:pt idx="125">
                  <c:v>600</c:v>
                </c:pt>
                <c:pt idx="126">
                  <c:v>598</c:v>
                </c:pt>
                <c:pt idx="127">
                  <c:v>596</c:v>
                </c:pt>
                <c:pt idx="128">
                  <c:v>594</c:v>
                </c:pt>
                <c:pt idx="129">
                  <c:v>592</c:v>
                </c:pt>
                <c:pt idx="130">
                  <c:v>590</c:v>
                </c:pt>
                <c:pt idx="131">
                  <c:v>588</c:v>
                </c:pt>
                <c:pt idx="132">
                  <c:v>586</c:v>
                </c:pt>
                <c:pt idx="133">
                  <c:v>584</c:v>
                </c:pt>
                <c:pt idx="134">
                  <c:v>582</c:v>
                </c:pt>
                <c:pt idx="135">
                  <c:v>580</c:v>
                </c:pt>
                <c:pt idx="136">
                  <c:v>578</c:v>
                </c:pt>
                <c:pt idx="137">
                  <c:v>576</c:v>
                </c:pt>
                <c:pt idx="138">
                  <c:v>574</c:v>
                </c:pt>
                <c:pt idx="139">
                  <c:v>572</c:v>
                </c:pt>
                <c:pt idx="140">
                  <c:v>570</c:v>
                </c:pt>
                <c:pt idx="141">
                  <c:v>568</c:v>
                </c:pt>
                <c:pt idx="142">
                  <c:v>566</c:v>
                </c:pt>
                <c:pt idx="143">
                  <c:v>564</c:v>
                </c:pt>
                <c:pt idx="144">
                  <c:v>562</c:v>
                </c:pt>
                <c:pt idx="145">
                  <c:v>560</c:v>
                </c:pt>
                <c:pt idx="146">
                  <c:v>558</c:v>
                </c:pt>
                <c:pt idx="147">
                  <c:v>556</c:v>
                </c:pt>
                <c:pt idx="148">
                  <c:v>554</c:v>
                </c:pt>
                <c:pt idx="149">
                  <c:v>552</c:v>
                </c:pt>
                <c:pt idx="150">
                  <c:v>550</c:v>
                </c:pt>
                <c:pt idx="151">
                  <c:v>548</c:v>
                </c:pt>
                <c:pt idx="152">
                  <c:v>546</c:v>
                </c:pt>
                <c:pt idx="153">
                  <c:v>544</c:v>
                </c:pt>
                <c:pt idx="154">
                  <c:v>542</c:v>
                </c:pt>
                <c:pt idx="155">
                  <c:v>540</c:v>
                </c:pt>
                <c:pt idx="156">
                  <c:v>538</c:v>
                </c:pt>
                <c:pt idx="157">
                  <c:v>536</c:v>
                </c:pt>
                <c:pt idx="158">
                  <c:v>534</c:v>
                </c:pt>
                <c:pt idx="159">
                  <c:v>532</c:v>
                </c:pt>
                <c:pt idx="160">
                  <c:v>530</c:v>
                </c:pt>
                <c:pt idx="161">
                  <c:v>528</c:v>
                </c:pt>
                <c:pt idx="162">
                  <c:v>526</c:v>
                </c:pt>
                <c:pt idx="163">
                  <c:v>524</c:v>
                </c:pt>
                <c:pt idx="164">
                  <c:v>522</c:v>
                </c:pt>
                <c:pt idx="165">
                  <c:v>520</c:v>
                </c:pt>
                <c:pt idx="166">
                  <c:v>518</c:v>
                </c:pt>
                <c:pt idx="167">
                  <c:v>516</c:v>
                </c:pt>
                <c:pt idx="168">
                  <c:v>514</c:v>
                </c:pt>
                <c:pt idx="169">
                  <c:v>512</c:v>
                </c:pt>
                <c:pt idx="170">
                  <c:v>510</c:v>
                </c:pt>
                <c:pt idx="171">
                  <c:v>508</c:v>
                </c:pt>
                <c:pt idx="172">
                  <c:v>506</c:v>
                </c:pt>
                <c:pt idx="173">
                  <c:v>504</c:v>
                </c:pt>
                <c:pt idx="174">
                  <c:v>502</c:v>
                </c:pt>
                <c:pt idx="175">
                  <c:v>500</c:v>
                </c:pt>
                <c:pt idx="176">
                  <c:v>498</c:v>
                </c:pt>
                <c:pt idx="177">
                  <c:v>496</c:v>
                </c:pt>
                <c:pt idx="178">
                  <c:v>494</c:v>
                </c:pt>
                <c:pt idx="179">
                  <c:v>492</c:v>
                </c:pt>
                <c:pt idx="180">
                  <c:v>490</c:v>
                </c:pt>
                <c:pt idx="181">
                  <c:v>488</c:v>
                </c:pt>
                <c:pt idx="182">
                  <c:v>486</c:v>
                </c:pt>
                <c:pt idx="183">
                  <c:v>484</c:v>
                </c:pt>
                <c:pt idx="184">
                  <c:v>482</c:v>
                </c:pt>
                <c:pt idx="185">
                  <c:v>480</c:v>
                </c:pt>
                <c:pt idx="186">
                  <c:v>478</c:v>
                </c:pt>
                <c:pt idx="187">
                  <c:v>476</c:v>
                </c:pt>
                <c:pt idx="188">
                  <c:v>474</c:v>
                </c:pt>
                <c:pt idx="189">
                  <c:v>472</c:v>
                </c:pt>
                <c:pt idx="190">
                  <c:v>470</c:v>
                </c:pt>
                <c:pt idx="191">
                  <c:v>468</c:v>
                </c:pt>
                <c:pt idx="192">
                  <c:v>466</c:v>
                </c:pt>
                <c:pt idx="193">
                  <c:v>464</c:v>
                </c:pt>
                <c:pt idx="194">
                  <c:v>462</c:v>
                </c:pt>
                <c:pt idx="195">
                  <c:v>460</c:v>
                </c:pt>
                <c:pt idx="196">
                  <c:v>458</c:v>
                </c:pt>
                <c:pt idx="197">
                  <c:v>456</c:v>
                </c:pt>
                <c:pt idx="198">
                  <c:v>454</c:v>
                </c:pt>
                <c:pt idx="199">
                  <c:v>452</c:v>
                </c:pt>
                <c:pt idx="200">
                  <c:v>450</c:v>
                </c:pt>
                <c:pt idx="201">
                  <c:v>448</c:v>
                </c:pt>
                <c:pt idx="202">
                  <c:v>446</c:v>
                </c:pt>
                <c:pt idx="203">
                  <c:v>444</c:v>
                </c:pt>
                <c:pt idx="204">
                  <c:v>442</c:v>
                </c:pt>
                <c:pt idx="205">
                  <c:v>440</c:v>
                </c:pt>
                <c:pt idx="206">
                  <c:v>438</c:v>
                </c:pt>
                <c:pt idx="207">
                  <c:v>436</c:v>
                </c:pt>
                <c:pt idx="208">
                  <c:v>434</c:v>
                </c:pt>
                <c:pt idx="209">
                  <c:v>432</c:v>
                </c:pt>
                <c:pt idx="210">
                  <c:v>430</c:v>
                </c:pt>
                <c:pt idx="211">
                  <c:v>428</c:v>
                </c:pt>
                <c:pt idx="212">
                  <c:v>426</c:v>
                </c:pt>
                <c:pt idx="213">
                  <c:v>424</c:v>
                </c:pt>
                <c:pt idx="214">
                  <c:v>422</c:v>
                </c:pt>
                <c:pt idx="215">
                  <c:v>420</c:v>
                </c:pt>
                <c:pt idx="216">
                  <c:v>418</c:v>
                </c:pt>
                <c:pt idx="217">
                  <c:v>416</c:v>
                </c:pt>
                <c:pt idx="218">
                  <c:v>414</c:v>
                </c:pt>
                <c:pt idx="219">
                  <c:v>412</c:v>
                </c:pt>
                <c:pt idx="220">
                  <c:v>410</c:v>
                </c:pt>
                <c:pt idx="221">
                  <c:v>408</c:v>
                </c:pt>
                <c:pt idx="222">
                  <c:v>406</c:v>
                </c:pt>
                <c:pt idx="223">
                  <c:v>404</c:v>
                </c:pt>
                <c:pt idx="224">
                  <c:v>402</c:v>
                </c:pt>
                <c:pt idx="225">
                  <c:v>400</c:v>
                </c:pt>
                <c:pt idx="226">
                  <c:v>398</c:v>
                </c:pt>
                <c:pt idx="227">
                  <c:v>396</c:v>
                </c:pt>
                <c:pt idx="228">
                  <c:v>394</c:v>
                </c:pt>
                <c:pt idx="229">
                  <c:v>392</c:v>
                </c:pt>
                <c:pt idx="230">
                  <c:v>390</c:v>
                </c:pt>
                <c:pt idx="231">
                  <c:v>388</c:v>
                </c:pt>
                <c:pt idx="232">
                  <c:v>386</c:v>
                </c:pt>
                <c:pt idx="233">
                  <c:v>384</c:v>
                </c:pt>
                <c:pt idx="234">
                  <c:v>382</c:v>
                </c:pt>
                <c:pt idx="235">
                  <c:v>380</c:v>
                </c:pt>
                <c:pt idx="236">
                  <c:v>378</c:v>
                </c:pt>
                <c:pt idx="237">
                  <c:v>376</c:v>
                </c:pt>
                <c:pt idx="238">
                  <c:v>374</c:v>
                </c:pt>
                <c:pt idx="239">
                  <c:v>372</c:v>
                </c:pt>
                <c:pt idx="240">
                  <c:v>370</c:v>
                </c:pt>
                <c:pt idx="241">
                  <c:v>368</c:v>
                </c:pt>
                <c:pt idx="242">
                  <c:v>366</c:v>
                </c:pt>
                <c:pt idx="243">
                  <c:v>364</c:v>
                </c:pt>
                <c:pt idx="244">
                  <c:v>362</c:v>
                </c:pt>
                <c:pt idx="245">
                  <c:v>360</c:v>
                </c:pt>
                <c:pt idx="246">
                  <c:v>358</c:v>
                </c:pt>
                <c:pt idx="247">
                  <c:v>356</c:v>
                </c:pt>
                <c:pt idx="248">
                  <c:v>354</c:v>
                </c:pt>
                <c:pt idx="249">
                  <c:v>352</c:v>
                </c:pt>
                <c:pt idx="250">
                  <c:v>350</c:v>
                </c:pt>
              </c:numCache>
            </c:numRef>
          </c:xVal>
          <c:yVal>
            <c:numRef>
              <c:f>'Medio de cultivo'!$J$2:$J$240</c:f>
              <c:numCache>
                <c:formatCode>General</c:formatCode>
                <c:ptCount val="23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E24-40A6-8AC9-460BAA2DE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4756672"/>
        <c:axId val="-974752320"/>
      </c:scatterChart>
      <c:valAx>
        <c:axId val="-974756672"/>
        <c:scaling>
          <c:orientation val="minMax"/>
          <c:max val="850"/>
          <c:min val="3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s-ES"/>
                  <a:t>Longitud</a:t>
                </a:r>
                <a:r>
                  <a:rPr lang="es-ES" baseline="0"/>
                  <a:t> de onda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25219009544960991"/>
              <c:y val="0.892337780694079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74752320"/>
        <c:crosses val="autoZero"/>
        <c:crossBetween val="midCat"/>
      </c:valAx>
      <c:valAx>
        <c:axId val="-974752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r>
                  <a:rPr lang="es-ES"/>
                  <a:t>Abs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-974756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05488446362792"/>
          <c:y val="0.17585596003578802"/>
          <c:w val="0.34794510061242345"/>
          <c:h val="0.551988551119197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577850</xdr:colOff>
      <xdr:row>35</xdr:row>
      <xdr:rowOff>63500</xdr:rowOff>
    </xdr:from>
    <xdr:to>
      <xdr:col>5</xdr:col>
      <xdr:colOff>234950</xdr:colOff>
      <xdr:row>39</xdr:row>
      <xdr:rowOff>12700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54500" y="3778250"/>
          <a:ext cx="3384550" cy="6858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ES" sz="500">
            <a:latin typeface="Century Gothic" panose="020B0502020202020204" pitchFamily="34" charset="0"/>
          </a:endParaRPr>
        </a:p>
        <a:p>
          <a:pPr algn="ctr"/>
          <a:r>
            <a:rPr lang="es-ES" sz="1000">
              <a:latin typeface="Century Gothic" panose="020B0502020202020204" pitchFamily="34" charset="0"/>
            </a:rPr>
            <a:t>El ensayo</a:t>
          </a:r>
          <a:r>
            <a:rPr lang="es-ES" sz="1000" baseline="0">
              <a:latin typeface="Century Gothic" panose="020B0502020202020204" pitchFamily="34" charset="0"/>
            </a:rPr>
            <a:t> 7 y el ensayo 12 y 13 </a:t>
          </a:r>
          <a:r>
            <a:rPr lang="es-ES" sz="1000" b="1" baseline="0">
              <a:latin typeface="Century Gothic" panose="020B0502020202020204" pitchFamily="34" charset="0"/>
            </a:rPr>
            <a:t>son iguales </a:t>
          </a:r>
          <a:r>
            <a:rPr lang="es-ES" sz="1000" baseline="0">
              <a:latin typeface="Century Gothic" panose="020B0502020202020204" pitchFamily="34" charset="0"/>
            </a:rPr>
            <a:t>porque el ajuste de pH no se llevó a cabo correctamente.</a:t>
          </a:r>
        </a:p>
        <a:p>
          <a:endParaRPr lang="es-ES" sz="1000" baseline="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3</xdr:row>
      <xdr:rowOff>105834</xdr:rowOff>
    </xdr:from>
    <xdr:to>
      <xdr:col>10</xdr:col>
      <xdr:colOff>613833</xdr:colOff>
      <xdr:row>11</xdr:row>
      <xdr:rowOff>137585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535083" y="677334"/>
          <a:ext cx="2561167" cy="156633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</a:t>
          </a:r>
          <a:r>
            <a:rPr lang="es-ES" sz="1000" b="1" baseline="0">
              <a:latin typeface="Century Gothic" panose="020B0502020202020204" pitchFamily="34" charset="0"/>
            </a:rPr>
            <a:t> 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(1 mL de 29 mM)</a:t>
          </a: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50"/>
        </a:p>
      </xdr:txBody>
    </xdr:sp>
    <xdr:clientData/>
  </xdr:twoCellAnchor>
  <xdr:twoCellAnchor>
    <xdr:from>
      <xdr:col>7</xdr:col>
      <xdr:colOff>158750</xdr:colOff>
      <xdr:row>14</xdr:row>
      <xdr:rowOff>148167</xdr:rowOff>
    </xdr:from>
    <xdr:to>
      <xdr:col>10</xdr:col>
      <xdr:colOff>518583</xdr:colOff>
      <xdr:row>22</xdr:row>
      <xdr:rowOff>158750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439833" y="2825750"/>
          <a:ext cx="2561167" cy="154516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0,05% ; 500 ppm (166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</xdr:col>
      <xdr:colOff>194733</xdr:colOff>
      <xdr:row>26</xdr:row>
      <xdr:rowOff>25400</xdr:rowOff>
    </xdr:from>
    <xdr:to>
      <xdr:col>10</xdr:col>
      <xdr:colOff>554566</xdr:colOff>
      <xdr:row>33</xdr:row>
      <xdr:rowOff>127000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475816" y="4999567"/>
          <a:ext cx="2561167" cy="14456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solidFill>
                <a:srgbClr val="FF0000"/>
              </a:solidFill>
              <a:latin typeface="Century Gothic" panose="020B0502020202020204" pitchFamily="34" charset="0"/>
            </a:rPr>
            <a:t>Ensayo 3</a:t>
          </a:r>
          <a:endParaRPr lang="es-ES" sz="1000" b="1" baseline="0">
            <a:solidFill>
              <a:srgbClr val="FF0000"/>
            </a:solidFill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 mM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 mL de 29 mM)</a:t>
          </a:r>
          <a:endParaRPr lang="es-ES" sz="1000">
            <a:effectLst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146050</xdr:rowOff>
    </xdr:from>
    <xdr:to>
      <xdr:col>12</xdr:col>
      <xdr:colOff>442384</xdr:colOff>
      <xdr:row>44</xdr:row>
      <xdr:rowOff>152400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877050" y="7035800"/>
          <a:ext cx="2561167" cy="15621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139700</xdr:colOff>
      <xdr:row>47</xdr:row>
      <xdr:rowOff>76199</xdr:rowOff>
    </xdr:from>
    <xdr:to>
      <xdr:col>12</xdr:col>
      <xdr:colOff>467784</xdr:colOff>
      <xdr:row>54</xdr:row>
      <xdr:rowOff>127000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902450" y="9093199"/>
          <a:ext cx="2561167" cy="139488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190501</xdr:colOff>
      <xdr:row>60</xdr:row>
      <xdr:rowOff>179918</xdr:rowOff>
    </xdr:from>
    <xdr:to>
      <xdr:col>12</xdr:col>
      <xdr:colOff>518585</xdr:colOff>
      <xdr:row>67</xdr:row>
      <xdr:rowOff>158751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953251" y="11673418"/>
          <a:ext cx="2561167" cy="132291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215900</xdr:colOff>
      <xdr:row>72</xdr:row>
      <xdr:rowOff>14816</xdr:rowOff>
    </xdr:from>
    <xdr:to>
      <xdr:col>12</xdr:col>
      <xdr:colOff>543984</xdr:colOff>
      <xdr:row>79</xdr:row>
      <xdr:rowOff>74083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978650" y="13804899"/>
          <a:ext cx="2561167" cy="140335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209550</xdr:colOff>
      <xdr:row>83</xdr:row>
      <xdr:rowOff>50800</xdr:rowOff>
    </xdr:from>
    <xdr:to>
      <xdr:col>12</xdr:col>
      <xdr:colOff>537634</xdr:colOff>
      <xdr:row>89</xdr:row>
      <xdr:rowOff>190500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972300" y="15957550"/>
          <a:ext cx="2561167" cy="1282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129117</xdr:colOff>
      <xdr:row>95</xdr:row>
      <xdr:rowOff>33867</xdr:rowOff>
    </xdr:from>
    <xdr:to>
      <xdr:col>12</xdr:col>
      <xdr:colOff>457201</xdr:colOff>
      <xdr:row>103</xdr:row>
      <xdr:rowOff>95250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891867" y="18226617"/>
          <a:ext cx="2561167" cy="159596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133350</xdr:colOff>
      <xdr:row>107</xdr:row>
      <xdr:rowOff>38100</xdr:rowOff>
    </xdr:from>
    <xdr:to>
      <xdr:col>12</xdr:col>
      <xdr:colOff>461434</xdr:colOff>
      <xdr:row>115</xdr:row>
      <xdr:rowOff>63500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6896100" y="20527433"/>
          <a:ext cx="2561167" cy="155998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137583</xdr:colOff>
      <xdr:row>119</xdr:row>
      <xdr:rowOff>95250</xdr:rowOff>
    </xdr:from>
    <xdr:to>
      <xdr:col>12</xdr:col>
      <xdr:colOff>465667</xdr:colOff>
      <xdr:row>127</xdr:row>
      <xdr:rowOff>63500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6900333" y="22881167"/>
          <a:ext cx="2561167" cy="150283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5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226483</xdr:colOff>
      <xdr:row>131</xdr:row>
      <xdr:rowOff>4233</xdr:rowOff>
    </xdr:from>
    <xdr:to>
      <xdr:col>12</xdr:col>
      <xdr:colOff>554567</xdr:colOff>
      <xdr:row>138</xdr:row>
      <xdr:rowOff>31749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6989233" y="25086733"/>
          <a:ext cx="2561167" cy="13715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177799</xdr:colOff>
      <xdr:row>142</xdr:row>
      <xdr:rowOff>82550</xdr:rowOff>
    </xdr:from>
    <xdr:to>
      <xdr:col>12</xdr:col>
      <xdr:colOff>505883</xdr:colOff>
      <xdr:row>149</xdr:row>
      <xdr:rowOff>179916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6940549" y="27271133"/>
          <a:ext cx="2561167" cy="14414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203199</xdr:colOff>
      <xdr:row>153</xdr:row>
      <xdr:rowOff>107949</xdr:rowOff>
    </xdr:from>
    <xdr:to>
      <xdr:col>12</xdr:col>
      <xdr:colOff>531283</xdr:colOff>
      <xdr:row>161</xdr:row>
      <xdr:rowOff>95249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6965949" y="29402616"/>
          <a:ext cx="2561167" cy="15218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306916</xdr:colOff>
      <xdr:row>165</xdr:row>
      <xdr:rowOff>84666</xdr:rowOff>
    </xdr:from>
    <xdr:to>
      <xdr:col>12</xdr:col>
      <xdr:colOff>635000</xdr:colOff>
      <xdr:row>172</xdr:row>
      <xdr:rowOff>116416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7069666" y="31675916"/>
          <a:ext cx="2561167" cy="138641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( 500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222252</xdr:colOff>
      <xdr:row>176</xdr:row>
      <xdr:rowOff>52918</xdr:rowOff>
    </xdr:from>
    <xdr:to>
      <xdr:col>12</xdr:col>
      <xdr:colOff>550336</xdr:colOff>
      <xdr:row>184</xdr:row>
      <xdr:rowOff>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6985002" y="33760835"/>
          <a:ext cx="2561167" cy="14816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423332</xdr:colOff>
      <xdr:row>189</xdr:row>
      <xdr:rowOff>169333</xdr:rowOff>
    </xdr:from>
    <xdr:to>
      <xdr:col>15</xdr:col>
      <xdr:colOff>116416</xdr:colOff>
      <xdr:row>197</xdr:row>
      <xdr:rowOff>63500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8604249" y="36364333"/>
          <a:ext cx="2561167" cy="1428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328083</xdr:colOff>
      <xdr:row>200</xdr:row>
      <xdr:rowOff>52916</xdr:rowOff>
    </xdr:from>
    <xdr:to>
      <xdr:col>13</xdr:col>
      <xdr:colOff>10583</xdr:colOff>
      <xdr:row>207</xdr:row>
      <xdr:rowOff>126999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7090833" y="38353999"/>
          <a:ext cx="2561167" cy="141816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317501</xdr:colOff>
      <xdr:row>210</xdr:row>
      <xdr:rowOff>158751</xdr:rowOff>
    </xdr:from>
    <xdr:to>
      <xdr:col>13</xdr:col>
      <xdr:colOff>1</xdr:colOff>
      <xdr:row>218</xdr:row>
      <xdr:rowOff>127001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7080251" y="40375418"/>
          <a:ext cx="2561167" cy="150283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296333</xdr:colOff>
      <xdr:row>222</xdr:row>
      <xdr:rowOff>42334</xdr:rowOff>
    </xdr:from>
    <xdr:to>
      <xdr:col>12</xdr:col>
      <xdr:colOff>624417</xdr:colOff>
      <xdr:row>229</xdr:row>
      <xdr:rowOff>105834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7059083" y="42555584"/>
          <a:ext cx="2561167" cy="14075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254002</xdr:colOff>
      <xdr:row>233</xdr:row>
      <xdr:rowOff>74083</xdr:rowOff>
    </xdr:from>
    <xdr:to>
      <xdr:col>12</xdr:col>
      <xdr:colOff>582086</xdr:colOff>
      <xdr:row>240</xdr:row>
      <xdr:rowOff>105833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7016752" y="44693416"/>
          <a:ext cx="2561167" cy="137583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243417</xdr:colOff>
      <xdr:row>245</xdr:row>
      <xdr:rowOff>31750</xdr:rowOff>
    </xdr:from>
    <xdr:to>
      <xdr:col>12</xdr:col>
      <xdr:colOff>571501</xdr:colOff>
      <xdr:row>252</xdr:row>
      <xdr:rowOff>95249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7006167" y="46947667"/>
          <a:ext cx="2561167" cy="140758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232834</xdr:colOff>
      <xdr:row>256</xdr:row>
      <xdr:rowOff>52917</xdr:rowOff>
    </xdr:from>
    <xdr:to>
      <xdr:col>12</xdr:col>
      <xdr:colOff>560918</xdr:colOff>
      <xdr:row>263</xdr:row>
      <xdr:rowOff>116417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6995584" y="49074917"/>
          <a:ext cx="2561167" cy="14075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 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243416</xdr:colOff>
      <xdr:row>266</xdr:row>
      <xdr:rowOff>52917</xdr:rowOff>
    </xdr:from>
    <xdr:to>
      <xdr:col>12</xdr:col>
      <xdr:colOff>571500</xdr:colOff>
      <xdr:row>273</xdr:row>
      <xdr:rowOff>116417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7006166" y="50990500"/>
          <a:ext cx="2561167" cy="140758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306917</xdr:colOff>
      <xdr:row>277</xdr:row>
      <xdr:rowOff>126999</xdr:rowOff>
    </xdr:from>
    <xdr:to>
      <xdr:col>12</xdr:col>
      <xdr:colOff>635001</xdr:colOff>
      <xdr:row>284</xdr:row>
      <xdr:rowOff>190498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7069667" y="53160082"/>
          <a:ext cx="2561167" cy="14075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275167</xdr:colOff>
      <xdr:row>289</xdr:row>
      <xdr:rowOff>179917</xdr:rowOff>
    </xdr:from>
    <xdr:to>
      <xdr:col>12</xdr:col>
      <xdr:colOff>603251</xdr:colOff>
      <xdr:row>297</xdr:row>
      <xdr:rowOff>52917</xdr:rowOff>
    </xdr:to>
    <xdr:sp macro="" textlink="">
      <xdr:nvSpPr>
        <xdr:cNvPr id="28" name="CuadroTexto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7037917" y="55520167"/>
          <a:ext cx="2561167" cy="14075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( 200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3</xdr:row>
      <xdr:rowOff>105834</xdr:rowOff>
    </xdr:from>
    <xdr:to>
      <xdr:col>10</xdr:col>
      <xdr:colOff>613833</xdr:colOff>
      <xdr:row>11</xdr:row>
      <xdr:rowOff>137585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540375" y="677334"/>
          <a:ext cx="2560108" cy="156527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</a:t>
          </a:r>
          <a:r>
            <a:rPr lang="es-ES" sz="1000" b="1" baseline="0">
              <a:latin typeface="Century Gothic" panose="020B0502020202020204" pitchFamily="34" charset="0"/>
            </a:rPr>
            <a:t> 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(1 mL de 29 mM)</a:t>
          </a: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50"/>
        </a:p>
      </xdr:txBody>
    </xdr:sp>
    <xdr:clientData/>
  </xdr:twoCellAnchor>
  <xdr:twoCellAnchor>
    <xdr:from>
      <xdr:col>7</xdr:col>
      <xdr:colOff>158750</xdr:colOff>
      <xdr:row>14</xdr:row>
      <xdr:rowOff>148167</xdr:rowOff>
    </xdr:from>
    <xdr:to>
      <xdr:col>10</xdr:col>
      <xdr:colOff>518583</xdr:colOff>
      <xdr:row>22</xdr:row>
      <xdr:rowOff>158750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445125" y="2824692"/>
          <a:ext cx="2560108" cy="15441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0,05% ; 500 ppm (166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</xdr:col>
      <xdr:colOff>194733</xdr:colOff>
      <xdr:row>26</xdr:row>
      <xdr:rowOff>25400</xdr:rowOff>
    </xdr:from>
    <xdr:to>
      <xdr:col>10</xdr:col>
      <xdr:colOff>554566</xdr:colOff>
      <xdr:row>33</xdr:row>
      <xdr:rowOff>127000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5481108" y="4997450"/>
          <a:ext cx="2560108" cy="14351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solidFill>
                <a:srgbClr val="FF0000"/>
              </a:solidFill>
              <a:latin typeface="Century Gothic" panose="020B0502020202020204" pitchFamily="34" charset="0"/>
            </a:rPr>
            <a:t>Ensayo 3</a:t>
          </a:r>
          <a:endParaRPr lang="es-ES" sz="1000" b="1" baseline="0">
            <a:solidFill>
              <a:srgbClr val="FF0000"/>
            </a:solidFill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 mM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 mL de 29 mM)</a:t>
          </a:r>
          <a:endParaRPr lang="es-ES" sz="1000">
            <a:effectLst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146050</xdr:rowOff>
    </xdr:from>
    <xdr:to>
      <xdr:col>12</xdr:col>
      <xdr:colOff>442384</xdr:colOff>
      <xdr:row>44</xdr:row>
      <xdr:rowOff>152400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77050" y="7023100"/>
          <a:ext cx="2566459" cy="1558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139700</xdr:colOff>
      <xdr:row>47</xdr:row>
      <xdr:rowOff>76199</xdr:rowOff>
    </xdr:from>
    <xdr:to>
      <xdr:col>12</xdr:col>
      <xdr:colOff>467784</xdr:colOff>
      <xdr:row>54</xdr:row>
      <xdr:rowOff>127000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902450" y="9077324"/>
          <a:ext cx="2566459" cy="139382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127001</xdr:colOff>
      <xdr:row>60</xdr:row>
      <xdr:rowOff>63501</xdr:rowOff>
    </xdr:from>
    <xdr:to>
      <xdr:col>12</xdr:col>
      <xdr:colOff>455085</xdr:colOff>
      <xdr:row>67</xdr:row>
      <xdr:rowOff>42334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6889751" y="11550651"/>
          <a:ext cx="2566459" cy="132185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131233</xdr:colOff>
      <xdr:row>71</xdr:row>
      <xdr:rowOff>35983</xdr:rowOff>
    </xdr:from>
    <xdr:to>
      <xdr:col>12</xdr:col>
      <xdr:colOff>459317</xdr:colOff>
      <xdr:row>78</xdr:row>
      <xdr:rowOff>95250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6893983" y="13628158"/>
          <a:ext cx="2566459" cy="140229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209550</xdr:colOff>
      <xdr:row>83</xdr:row>
      <xdr:rowOff>50800</xdr:rowOff>
    </xdr:from>
    <xdr:to>
      <xdr:col>12</xdr:col>
      <xdr:colOff>537634</xdr:colOff>
      <xdr:row>89</xdr:row>
      <xdr:rowOff>190500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6972300" y="15938500"/>
          <a:ext cx="2566459" cy="1282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129117</xdr:colOff>
      <xdr:row>95</xdr:row>
      <xdr:rowOff>33867</xdr:rowOff>
    </xdr:from>
    <xdr:to>
      <xdr:col>12</xdr:col>
      <xdr:colOff>457201</xdr:colOff>
      <xdr:row>103</xdr:row>
      <xdr:rowOff>95250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6891867" y="18217092"/>
          <a:ext cx="2566459" cy="15949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133350</xdr:colOff>
      <xdr:row>107</xdr:row>
      <xdr:rowOff>38100</xdr:rowOff>
    </xdr:from>
    <xdr:to>
      <xdr:col>12</xdr:col>
      <xdr:colOff>461434</xdr:colOff>
      <xdr:row>115</xdr:row>
      <xdr:rowOff>63500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6896100" y="20516850"/>
          <a:ext cx="2566459" cy="1558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137583</xdr:colOff>
      <xdr:row>119</xdr:row>
      <xdr:rowOff>95250</xdr:rowOff>
    </xdr:from>
    <xdr:to>
      <xdr:col>12</xdr:col>
      <xdr:colOff>465667</xdr:colOff>
      <xdr:row>127</xdr:row>
      <xdr:rowOff>63500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6900333" y="22869525"/>
          <a:ext cx="2566459" cy="150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5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226483</xdr:colOff>
      <xdr:row>131</xdr:row>
      <xdr:rowOff>4233</xdr:rowOff>
    </xdr:from>
    <xdr:to>
      <xdr:col>12</xdr:col>
      <xdr:colOff>554567</xdr:colOff>
      <xdr:row>138</xdr:row>
      <xdr:rowOff>31749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6989233" y="25074033"/>
          <a:ext cx="2566459" cy="137054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177799</xdr:colOff>
      <xdr:row>142</xdr:row>
      <xdr:rowOff>82550</xdr:rowOff>
    </xdr:from>
    <xdr:to>
      <xdr:col>12</xdr:col>
      <xdr:colOff>505883</xdr:colOff>
      <xdr:row>149</xdr:row>
      <xdr:rowOff>179916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6940549" y="27257375"/>
          <a:ext cx="2566459" cy="144039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203199</xdr:colOff>
      <xdr:row>153</xdr:row>
      <xdr:rowOff>107949</xdr:rowOff>
    </xdr:from>
    <xdr:to>
      <xdr:col>12</xdr:col>
      <xdr:colOff>531283</xdr:colOff>
      <xdr:row>161</xdr:row>
      <xdr:rowOff>95249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6965949" y="29387799"/>
          <a:ext cx="2566459" cy="15208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254000</xdr:colOff>
      <xdr:row>165</xdr:row>
      <xdr:rowOff>63499</xdr:rowOff>
    </xdr:from>
    <xdr:to>
      <xdr:col>12</xdr:col>
      <xdr:colOff>582084</xdr:colOff>
      <xdr:row>172</xdr:row>
      <xdr:rowOff>95249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7016750" y="31638874"/>
          <a:ext cx="2566459" cy="13843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( 500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254002</xdr:colOff>
      <xdr:row>175</xdr:row>
      <xdr:rowOff>127001</xdr:rowOff>
    </xdr:from>
    <xdr:to>
      <xdr:col>12</xdr:col>
      <xdr:colOff>582086</xdr:colOff>
      <xdr:row>183</xdr:row>
      <xdr:rowOff>74083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7016752" y="33626426"/>
          <a:ext cx="2566459" cy="148060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349249</xdr:colOff>
      <xdr:row>187</xdr:row>
      <xdr:rowOff>137583</xdr:rowOff>
    </xdr:from>
    <xdr:to>
      <xdr:col>15</xdr:col>
      <xdr:colOff>42333</xdr:colOff>
      <xdr:row>195</xdr:row>
      <xdr:rowOff>31750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8531224" y="35932533"/>
          <a:ext cx="2569634" cy="142769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63500</xdr:colOff>
      <xdr:row>198</xdr:row>
      <xdr:rowOff>158749</xdr:rowOff>
    </xdr:from>
    <xdr:to>
      <xdr:col>13</xdr:col>
      <xdr:colOff>465667</xdr:colOff>
      <xdr:row>206</xdr:row>
      <xdr:rowOff>42332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7550150" y="38058724"/>
          <a:ext cx="2564342" cy="14171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423334</xdr:colOff>
      <xdr:row>210</xdr:row>
      <xdr:rowOff>74084</xdr:rowOff>
    </xdr:from>
    <xdr:to>
      <xdr:col>13</xdr:col>
      <xdr:colOff>105834</xdr:colOff>
      <xdr:row>218</xdr:row>
      <xdr:rowOff>42334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7186084" y="40269584"/>
          <a:ext cx="2568575" cy="150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pH=7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412750</xdr:colOff>
      <xdr:row>219</xdr:row>
      <xdr:rowOff>179917</xdr:rowOff>
    </xdr:from>
    <xdr:to>
      <xdr:col>13</xdr:col>
      <xdr:colOff>95250</xdr:colOff>
      <xdr:row>227</xdr:row>
      <xdr:rowOff>63500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7175500" y="42099442"/>
          <a:ext cx="2568575" cy="140758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pH=7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412751</xdr:colOff>
      <xdr:row>231</xdr:row>
      <xdr:rowOff>169333</xdr:rowOff>
    </xdr:from>
    <xdr:to>
      <xdr:col>13</xdr:col>
      <xdr:colOff>95251</xdr:colOff>
      <xdr:row>239</xdr:row>
      <xdr:rowOff>42333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7175501" y="44384383"/>
          <a:ext cx="2568575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pH=7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402167</xdr:colOff>
      <xdr:row>244</xdr:row>
      <xdr:rowOff>148167</xdr:rowOff>
    </xdr:from>
    <xdr:to>
      <xdr:col>13</xdr:col>
      <xdr:colOff>84667</xdr:colOff>
      <xdr:row>252</xdr:row>
      <xdr:rowOff>21166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7164917" y="46849242"/>
          <a:ext cx="2568575" cy="14065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pH=7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455084</xdr:colOff>
      <xdr:row>255</xdr:row>
      <xdr:rowOff>42333</xdr:rowOff>
    </xdr:from>
    <xdr:to>
      <xdr:col>13</xdr:col>
      <xdr:colOff>137584</xdr:colOff>
      <xdr:row>262</xdr:row>
      <xdr:rowOff>105833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7217834" y="48848433"/>
          <a:ext cx="2568575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pH=7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444500</xdr:colOff>
      <xdr:row>265</xdr:row>
      <xdr:rowOff>0</xdr:rowOff>
    </xdr:from>
    <xdr:to>
      <xdr:col>13</xdr:col>
      <xdr:colOff>127000</xdr:colOff>
      <xdr:row>272</xdr:row>
      <xdr:rowOff>63500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7207250" y="50720625"/>
          <a:ext cx="2568575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pH=3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624417</xdr:colOff>
      <xdr:row>277</xdr:row>
      <xdr:rowOff>148166</xdr:rowOff>
    </xdr:from>
    <xdr:to>
      <xdr:col>13</xdr:col>
      <xdr:colOff>306917</xdr:colOff>
      <xdr:row>285</xdr:row>
      <xdr:rowOff>21165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7387167" y="53164316"/>
          <a:ext cx="2568575" cy="14065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pH=3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656167</xdr:colOff>
      <xdr:row>289</xdr:row>
      <xdr:rowOff>127000</xdr:rowOff>
    </xdr:from>
    <xdr:to>
      <xdr:col>13</xdr:col>
      <xdr:colOff>338667</xdr:colOff>
      <xdr:row>297</xdr:row>
      <xdr:rowOff>0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7418917" y="55438675"/>
          <a:ext cx="2568575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( 200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pH=3</a:t>
          </a: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4</xdr:row>
      <xdr:rowOff>105834</xdr:rowOff>
    </xdr:from>
    <xdr:to>
      <xdr:col>11</xdr:col>
      <xdr:colOff>613833</xdr:colOff>
      <xdr:row>12</xdr:row>
      <xdr:rowOff>137585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19BE57D-654D-4A21-8853-8E6B0291A3CE}"/>
            </a:ext>
          </a:extLst>
        </xdr:cNvPr>
        <xdr:cNvSpPr txBox="1"/>
      </xdr:nvSpPr>
      <xdr:spPr>
        <a:xfrm>
          <a:off x="5540375" y="677334"/>
          <a:ext cx="2560108" cy="156527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</a:t>
          </a:r>
          <a:r>
            <a:rPr lang="es-ES" sz="1000" b="1" baseline="0">
              <a:latin typeface="Century Gothic" panose="020B0502020202020204" pitchFamily="34" charset="0"/>
            </a:rPr>
            <a:t> 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(1 mL de 29 mM)</a:t>
          </a: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50"/>
        </a:p>
      </xdr:txBody>
    </xdr:sp>
    <xdr:clientData/>
  </xdr:twoCellAnchor>
  <xdr:twoCellAnchor>
    <xdr:from>
      <xdr:col>8</xdr:col>
      <xdr:colOff>158750</xdr:colOff>
      <xdr:row>15</xdr:row>
      <xdr:rowOff>148167</xdr:rowOff>
    </xdr:from>
    <xdr:to>
      <xdr:col>11</xdr:col>
      <xdr:colOff>518583</xdr:colOff>
      <xdr:row>23</xdr:row>
      <xdr:rowOff>158750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B68AA45-C4FD-4BA3-B4E7-0F0E70A7BA2E}"/>
            </a:ext>
          </a:extLst>
        </xdr:cNvPr>
        <xdr:cNvSpPr txBox="1"/>
      </xdr:nvSpPr>
      <xdr:spPr>
        <a:xfrm>
          <a:off x="5445125" y="2824692"/>
          <a:ext cx="2560108" cy="15441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0,05% ; 500 ppm (166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(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194733</xdr:colOff>
      <xdr:row>27</xdr:row>
      <xdr:rowOff>25400</xdr:rowOff>
    </xdr:from>
    <xdr:to>
      <xdr:col>11</xdr:col>
      <xdr:colOff>554566</xdr:colOff>
      <xdr:row>34</xdr:row>
      <xdr:rowOff>127000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AA88152-BDF8-4F49-BAE9-D01067F6B8DC}"/>
            </a:ext>
          </a:extLst>
        </xdr:cNvPr>
        <xdr:cNvSpPr txBox="1"/>
      </xdr:nvSpPr>
      <xdr:spPr>
        <a:xfrm>
          <a:off x="5481108" y="4997450"/>
          <a:ext cx="2560108" cy="14351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solidFill>
                <a:srgbClr val="FF0000"/>
              </a:solidFill>
              <a:latin typeface="Century Gothic" panose="020B0502020202020204" pitchFamily="34" charset="0"/>
            </a:rPr>
            <a:t>Ensayo 3</a:t>
          </a:r>
          <a:endParaRPr lang="es-ES" sz="1000" b="1" baseline="0">
            <a:solidFill>
              <a:srgbClr val="FF0000"/>
            </a:solidFill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 mM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 mL de 29 mM)</a:t>
          </a:r>
          <a:endParaRPr lang="es-ES" sz="1000">
            <a:effectLst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114300</xdr:colOff>
      <xdr:row>37</xdr:row>
      <xdr:rowOff>146050</xdr:rowOff>
    </xdr:from>
    <xdr:to>
      <xdr:col>13</xdr:col>
      <xdr:colOff>442384</xdr:colOff>
      <xdr:row>45</xdr:row>
      <xdr:rowOff>152400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C11FF5F2-FA34-47D8-87D0-ECE3C1E49C16}"/>
            </a:ext>
          </a:extLst>
        </xdr:cNvPr>
        <xdr:cNvSpPr txBox="1"/>
      </xdr:nvSpPr>
      <xdr:spPr>
        <a:xfrm>
          <a:off x="6877050" y="7023100"/>
          <a:ext cx="2566459" cy="1558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139700</xdr:colOff>
      <xdr:row>48</xdr:row>
      <xdr:rowOff>76199</xdr:rowOff>
    </xdr:from>
    <xdr:to>
      <xdr:col>13</xdr:col>
      <xdr:colOff>467784</xdr:colOff>
      <xdr:row>55</xdr:row>
      <xdr:rowOff>127000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7251B187-B0A2-4A25-A333-2943EE4EC76E}"/>
            </a:ext>
          </a:extLst>
        </xdr:cNvPr>
        <xdr:cNvSpPr txBox="1"/>
      </xdr:nvSpPr>
      <xdr:spPr>
        <a:xfrm>
          <a:off x="6902450" y="9077324"/>
          <a:ext cx="2566459" cy="139382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190501</xdr:colOff>
      <xdr:row>61</xdr:row>
      <xdr:rowOff>179918</xdr:rowOff>
    </xdr:from>
    <xdr:to>
      <xdr:col>13</xdr:col>
      <xdr:colOff>518585</xdr:colOff>
      <xdr:row>68</xdr:row>
      <xdr:rowOff>158751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9F557EED-546B-47F4-B735-E2657026BD8D}"/>
            </a:ext>
          </a:extLst>
        </xdr:cNvPr>
        <xdr:cNvSpPr txBox="1"/>
      </xdr:nvSpPr>
      <xdr:spPr>
        <a:xfrm>
          <a:off x="6953251" y="11667068"/>
          <a:ext cx="2566459" cy="132185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215900</xdr:colOff>
      <xdr:row>73</xdr:row>
      <xdr:rowOff>14816</xdr:rowOff>
    </xdr:from>
    <xdr:to>
      <xdr:col>13</xdr:col>
      <xdr:colOff>543984</xdr:colOff>
      <xdr:row>80</xdr:row>
      <xdr:rowOff>74083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825BBCF-0A9F-47CD-9DA8-3857AF438D06}"/>
            </a:ext>
          </a:extLst>
        </xdr:cNvPr>
        <xdr:cNvSpPr txBox="1"/>
      </xdr:nvSpPr>
      <xdr:spPr>
        <a:xfrm>
          <a:off x="6978650" y="13797491"/>
          <a:ext cx="2566459" cy="140229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-Tiempo 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209550</xdr:colOff>
      <xdr:row>84</xdr:row>
      <xdr:rowOff>50800</xdr:rowOff>
    </xdr:from>
    <xdr:to>
      <xdr:col>13</xdr:col>
      <xdr:colOff>537634</xdr:colOff>
      <xdr:row>90</xdr:row>
      <xdr:rowOff>190500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1D961713-99FF-4990-94D4-2A1EE28BE108}"/>
            </a:ext>
          </a:extLst>
        </xdr:cNvPr>
        <xdr:cNvSpPr txBox="1"/>
      </xdr:nvSpPr>
      <xdr:spPr>
        <a:xfrm>
          <a:off x="6972300" y="15938500"/>
          <a:ext cx="2566459" cy="1282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 mM 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129117</xdr:colOff>
      <xdr:row>96</xdr:row>
      <xdr:rowOff>33867</xdr:rowOff>
    </xdr:from>
    <xdr:to>
      <xdr:col>13</xdr:col>
      <xdr:colOff>457201</xdr:colOff>
      <xdr:row>104</xdr:row>
      <xdr:rowOff>95250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3D229AA-5B6B-400B-AE82-E4A801671B3F}"/>
            </a:ext>
          </a:extLst>
        </xdr:cNvPr>
        <xdr:cNvSpPr txBox="1"/>
      </xdr:nvSpPr>
      <xdr:spPr>
        <a:xfrm>
          <a:off x="6891867" y="18217092"/>
          <a:ext cx="2566459" cy="15949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133350</xdr:colOff>
      <xdr:row>108</xdr:row>
      <xdr:rowOff>38100</xdr:rowOff>
    </xdr:from>
    <xdr:to>
      <xdr:col>13</xdr:col>
      <xdr:colOff>461434</xdr:colOff>
      <xdr:row>116</xdr:row>
      <xdr:rowOff>63500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4091B526-F33C-478B-A525-D5D6FF5A164B}"/>
            </a:ext>
          </a:extLst>
        </xdr:cNvPr>
        <xdr:cNvSpPr txBox="1"/>
      </xdr:nvSpPr>
      <xdr:spPr>
        <a:xfrm>
          <a:off x="6896100" y="20516850"/>
          <a:ext cx="2566459" cy="15589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0,58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137583</xdr:colOff>
      <xdr:row>120</xdr:row>
      <xdr:rowOff>95250</xdr:rowOff>
    </xdr:from>
    <xdr:to>
      <xdr:col>13</xdr:col>
      <xdr:colOff>465667</xdr:colOff>
      <xdr:row>128</xdr:row>
      <xdr:rowOff>63500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C8101400-754A-4D66-A5E6-4974DB58FDE9}"/>
            </a:ext>
          </a:extLst>
        </xdr:cNvPr>
        <xdr:cNvSpPr txBox="1"/>
      </xdr:nvSpPr>
      <xdr:spPr>
        <a:xfrm>
          <a:off x="6900333" y="22869525"/>
          <a:ext cx="2566459" cy="150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5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226483</xdr:colOff>
      <xdr:row>132</xdr:row>
      <xdr:rowOff>4233</xdr:rowOff>
    </xdr:from>
    <xdr:to>
      <xdr:col>13</xdr:col>
      <xdr:colOff>554567</xdr:colOff>
      <xdr:row>139</xdr:row>
      <xdr:rowOff>31749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810926EC-6943-4DBA-8E59-3382113B7C60}"/>
            </a:ext>
          </a:extLst>
        </xdr:cNvPr>
        <xdr:cNvSpPr txBox="1"/>
      </xdr:nvSpPr>
      <xdr:spPr>
        <a:xfrm>
          <a:off x="6989233" y="25074033"/>
          <a:ext cx="2566459" cy="137054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177799</xdr:colOff>
      <xdr:row>143</xdr:row>
      <xdr:rowOff>82550</xdr:rowOff>
    </xdr:from>
    <xdr:to>
      <xdr:col>13</xdr:col>
      <xdr:colOff>505883</xdr:colOff>
      <xdr:row>150</xdr:row>
      <xdr:rowOff>179916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2E709280-31CE-4F13-A4C6-111DC0B6144B}"/>
            </a:ext>
          </a:extLst>
        </xdr:cNvPr>
        <xdr:cNvSpPr txBox="1"/>
      </xdr:nvSpPr>
      <xdr:spPr>
        <a:xfrm>
          <a:off x="6940549" y="27257375"/>
          <a:ext cx="2566459" cy="144039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- pH 3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203199</xdr:colOff>
      <xdr:row>154</xdr:row>
      <xdr:rowOff>107949</xdr:rowOff>
    </xdr:from>
    <xdr:to>
      <xdr:col>13</xdr:col>
      <xdr:colOff>531283</xdr:colOff>
      <xdr:row>162</xdr:row>
      <xdr:rowOff>95249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7E57CAF7-3D4A-4D05-999A-1ACFF01F4AC9}"/>
            </a:ext>
          </a:extLst>
        </xdr:cNvPr>
        <xdr:cNvSpPr txBox="1"/>
      </xdr:nvSpPr>
      <xdr:spPr>
        <a:xfrm>
          <a:off x="6965949" y="29387799"/>
          <a:ext cx="2566459" cy="15208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latin typeface="Century Gothic" panose="020B0502020202020204" pitchFamily="34" charset="0"/>
            </a:rPr>
            <a:t>- [Fe]= 0,29 mM </a:t>
          </a:r>
          <a:r>
            <a:rPr lang="es-ES" sz="11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(1 mL de 29 mM)</a:t>
          </a:r>
          <a:endParaRPr lang="es-ES" sz="1000">
            <a:effectLst/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- pH 3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306916</xdr:colOff>
      <xdr:row>166</xdr:row>
      <xdr:rowOff>84666</xdr:rowOff>
    </xdr:from>
    <xdr:to>
      <xdr:col>13</xdr:col>
      <xdr:colOff>635000</xdr:colOff>
      <xdr:row>173</xdr:row>
      <xdr:rowOff>116416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95B5175F-8016-4FD0-8EB9-7584D37FE1B3}"/>
            </a:ext>
          </a:extLst>
        </xdr:cNvPr>
        <xdr:cNvSpPr txBox="1"/>
      </xdr:nvSpPr>
      <xdr:spPr>
        <a:xfrm>
          <a:off x="7069666" y="31660041"/>
          <a:ext cx="2566459" cy="1374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( 500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222252</xdr:colOff>
      <xdr:row>177</xdr:row>
      <xdr:rowOff>52918</xdr:rowOff>
    </xdr:from>
    <xdr:to>
      <xdr:col>13</xdr:col>
      <xdr:colOff>550336</xdr:colOff>
      <xdr:row>185</xdr:row>
      <xdr:rowOff>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909AD049-6527-4E09-9D75-3B59AC60C0C8}"/>
            </a:ext>
          </a:extLst>
        </xdr:cNvPr>
        <xdr:cNvSpPr txBox="1"/>
      </xdr:nvSpPr>
      <xdr:spPr>
        <a:xfrm>
          <a:off x="6985002" y="33733318"/>
          <a:ext cx="2566459" cy="148060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12</xdr:col>
      <xdr:colOff>423332</xdr:colOff>
      <xdr:row>190</xdr:row>
      <xdr:rowOff>169333</xdr:rowOff>
    </xdr:from>
    <xdr:to>
      <xdr:col>16</xdr:col>
      <xdr:colOff>116416</xdr:colOff>
      <xdr:row>198</xdr:row>
      <xdr:rowOff>63500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84342E54-BDA4-4973-B34D-4B07A8F609D0}"/>
            </a:ext>
          </a:extLst>
        </xdr:cNvPr>
        <xdr:cNvSpPr txBox="1"/>
      </xdr:nvSpPr>
      <xdr:spPr>
        <a:xfrm>
          <a:off x="8605307" y="36335758"/>
          <a:ext cx="2331509" cy="142769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17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328083</xdr:colOff>
      <xdr:row>201</xdr:row>
      <xdr:rowOff>52916</xdr:rowOff>
    </xdr:from>
    <xdr:to>
      <xdr:col>14</xdr:col>
      <xdr:colOff>10583</xdr:colOff>
      <xdr:row>208</xdr:row>
      <xdr:rowOff>126999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D66FD4F0-D25A-4596-982B-C5A49DB77A5A}"/>
            </a:ext>
          </a:extLst>
        </xdr:cNvPr>
        <xdr:cNvSpPr txBox="1"/>
      </xdr:nvSpPr>
      <xdr:spPr>
        <a:xfrm>
          <a:off x="7090833" y="38324366"/>
          <a:ext cx="2568575" cy="14171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18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5,0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000">
            <a:effectLst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317501</xdr:colOff>
      <xdr:row>211</xdr:row>
      <xdr:rowOff>158751</xdr:rowOff>
    </xdr:from>
    <xdr:to>
      <xdr:col>14</xdr:col>
      <xdr:colOff>1</xdr:colOff>
      <xdr:row>219</xdr:row>
      <xdr:rowOff>127001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50AC8F3C-DF5B-44E5-A9E5-D51698EB0427}"/>
            </a:ext>
          </a:extLst>
        </xdr:cNvPr>
        <xdr:cNvSpPr txBox="1"/>
      </xdr:nvSpPr>
      <xdr:spPr>
        <a:xfrm>
          <a:off x="7080251" y="40344726"/>
          <a:ext cx="2568575" cy="150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19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296333</xdr:colOff>
      <xdr:row>223</xdr:row>
      <xdr:rowOff>42334</xdr:rowOff>
    </xdr:from>
    <xdr:to>
      <xdr:col>13</xdr:col>
      <xdr:colOff>624417</xdr:colOff>
      <xdr:row>230</xdr:row>
      <xdr:rowOff>105834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8B68C626-7842-4B74-B3A6-EB7A17D574A3}"/>
            </a:ext>
          </a:extLst>
        </xdr:cNvPr>
        <xdr:cNvSpPr txBox="1"/>
      </xdr:nvSpPr>
      <xdr:spPr>
        <a:xfrm>
          <a:off x="7059083" y="42523834"/>
          <a:ext cx="2566459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20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254002</xdr:colOff>
      <xdr:row>234</xdr:row>
      <xdr:rowOff>74083</xdr:rowOff>
    </xdr:from>
    <xdr:to>
      <xdr:col>13</xdr:col>
      <xdr:colOff>582086</xdr:colOff>
      <xdr:row>241</xdr:row>
      <xdr:rowOff>105833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52F4D9CE-5C75-4345-8F30-7BC1666E32F3}"/>
            </a:ext>
          </a:extLst>
        </xdr:cNvPr>
        <xdr:cNvSpPr txBox="1"/>
      </xdr:nvSpPr>
      <xdr:spPr>
        <a:xfrm>
          <a:off x="7016752" y="44660608"/>
          <a:ext cx="2566459" cy="1374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21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0,30% ; 3000 ppm (1000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0,29 mM  (100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243417</xdr:colOff>
      <xdr:row>246</xdr:row>
      <xdr:rowOff>31750</xdr:rowOff>
    </xdr:from>
    <xdr:to>
      <xdr:col>13</xdr:col>
      <xdr:colOff>571501</xdr:colOff>
      <xdr:row>253</xdr:row>
      <xdr:rowOff>95249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EC366913-2F5E-408B-A568-4E455BB0FD36}"/>
            </a:ext>
          </a:extLst>
        </xdr:cNvPr>
        <xdr:cNvSpPr txBox="1"/>
      </xdr:nvSpPr>
      <xdr:spPr>
        <a:xfrm>
          <a:off x="7006167" y="46913800"/>
          <a:ext cx="2566459" cy="14065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22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232834</xdr:colOff>
      <xdr:row>257</xdr:row>
      <xdr:rowOff>52917</xdr:rowOff>
    </xdr:from>
    <xdr:to>
      <xdr:col>13</xdr:col>
      <xdr:colOff>560918</xdr:colOff>
      <xdr:row>264</xdr:row>
      <xdr:rowOff>116417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176DE2E0-4AAF-40DC-AB3F-E94E53B87F73}"/>
            </a:ext>
          </a:extLst>
        </xdr:cNvPr>
        <xdr:cNvSpPr txBox="1"/>
      </xdr:nvSpPr>
      <xdr:spPr>
        <a:xfrm>
          <a:off x="6995584" y="49039992"/>
          <a:ext cx="2566459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23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7,0 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243416</xdr:colOff>
      <xdr:row>267</xdr:row>
      <xdr:rowOff>52917</xdr:rowOff>
    </xdr:from>
    <xdr:to>
      <xdr:col>13</xdr:col>
      <xdr:colOff>571500</xdr:colOff>
      <xdr:row>274</xdr:row>
      <xdr:rowOff>116417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DAA35CD7-C0C5-4F78-B613-92C3508B237C}"/>
            </a:ext>
          </a:extLst>
        </xdr:cNvPr>
        <xdr:cNvSpPr txBox="1"/>
      </xdr:nvSpPr>
      <xdr:spPr>
        <a:xfrm>
          <a:off x="7006166" y="50954517"/>
          <a:ext cx="2566459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24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0,15% ; 1500 ppm (500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306917</xdr:colOff>
      <xdr:row>278</xdr:row>
      <xdr:rowOff>126999</xdr:rowOff>
    </xdr:from>
    <xdr:to>
      <xdr:col>13</xdr:col>
      <xdr:colOff>635001</xdr:colOff>
      <xdr:row>285</xdr:row>
      <xdr:rowOff>190498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59648C1-AD44-4C09-BD45-5447AB41BF40}"/>
            </a:ext>
          </a:extLst>
        </xdr:cNvPr>
        <xdr:cNvSpPr txBox="1"/>
      </xdr:nvSpPr>
      <xdr:spPr>
        <a:xfrm>
          <a:off x="7069667" y="53133624"/>
          <a:ext cx="2566459" cy="14065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25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0,00 mM  ( 0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10</xdr:col>
      <xdr:colOff>275167</xdr:colOff>
      <xdr:row>290</xdr:row>
      <xdr:rowOff>179917</xdr:rowOff>
    </xdr:from>
    <xdr:to>
      <xdr:col>13</xdr:col>
      <xdr:colOff>603251</xdr:colOff>
      <xdr:row>298</xdr:row>
      <xdr:rowOff>52917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4457D510-ABF8-4177-B7C5-ACC0A8FD5E97}"/>
            </a:ext>
          </a:extLst>
        </xdr:cNvPr>
        <xdr:cNvSpPr txBox="1"/>
      </xdr:nvSpPr>
      <xdr:spPr>
        <a:xfrm>
          <a:off x="7037917" y="55482067"/>
          <a:ext cx="2566459" cy="1406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 b="1">
              <a:latin typeface="Century Gothic" panose="020B0502020202020204" pitchFamily="34" charset="0"/>
            </a:rPr>
            <a:t>Ensayo 26</a:t>
          </a:r>
          <a:endParaRPr lang="es-ES" sz="1000" b="1" baseline="0">
            <a:latin typeface="Century Gothic" panose="020B0502020202020204" pitchFamily="34" charset="0"/>
          </a:endParaRPr>
        </a:p>
        <a:p>
          <a:endParaRPr lang="es-ES" sz="1000" baseline="0">
            <a:latin typeface="Century Gothic" panose="020B0502020202020204" pitchFamily="34" charset="0"/>
          </a:endParaRPr>
        </a:p>
        <a:p>
          <a:r>
            <a:rPr lang="es-ES" sz="1000" baseline="0">
              <a:latin typeface="Century Gothic" panose="020B0502020202020204" pitchFamily="34" charset="0"/>
            </a:rPr>
            <a:t> -[H2O2]= 0,45% ; 45000 ppm (1500 µL)</a:t>
          </a:r>
        </a:p>
        <a:p>
          <a:r>
            <a:rPr lang="es-ES" sz="1000" baseline="0">
              <a:latin typeface="Century Gothic" panose="020B0502020202020204" pitchFamily="34" charset="0"/>
            </a:rPr>
            <a:t>- [Fe]= 0,58 mM  ( 200 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µL</a:t>
          </a:r>
          <a:r>
            <a:rPr lang="es-ES" sz="1000" baseline="0">
              <a:latin typeface="Century Gothic" panose="020B0502020202020204" pitchFamily="34" charset="0"/>
            </a:rPr>
            <a:t>)</a:t>
          </a:r>
        </a:p>
        <a:p>
          <a:r>
            <a:rPr lang="es-ES" sz="1000" baseline="0">
              <a:latin typeface="Century Gothic" panose="020B0502020202020204" pitchFamily="34" charset="0"/>
            </a:rPr>
            <a:t>- Tiempo 5 min y 15 min</a:t>
          </a:r>
        </a:p>
        <a:p>
          <a:r>
            <a:rPr lang="es-ES" sz="1000" baseline="0">
              <a:latin typeface="Century Gothic" panose="020B0502020202020204" pitchFamily="34" charset="0"/>
            </a:rPr>
            <a:t>- pH 3,0</a:t>
          </a:r>
        </a:p>
        <a:p>
          <a:r>
            <a:rPr lang="es-ES" sz="1000" baseline="0">
              <a:latin typeface="Century Gothic" panose="020B0502020202020204" pitchFamily="34" charset="0"/>
            </a:rPr>
            <a:t>-Temp. 25ºC</a:t>
          </a:r>
        </a:p>
        <a:p>
          <a:r>
            <a:rPr lang="es-ES" sz="1000" baseline="0">
              <a:latin typeface="Century Gothic" panose="020B0502020202020204" pitchFamily="34" charset="0"/>
            </a:rPr>
            <a:t>-80 rpm</a:t>
          </a:r>
        </a:p>
        <a:p>
          <a:endParaRPr lang="es-ES" sz="1000" baseline="0">
            <a:latin typeface="Century Gothic" panose="020B0502020202020204" pitchFamily="34" charset="0"/>
          </a:endParaRPr>
        </a:p>
        <a:p>
          <a:endParaRPr lang="es-ES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149491</xdr:colOff>
      <xdr:row>43</xdr:row>
      <xdr:rowOff>75174</xdr:rowOff>
    </xdr:from>
    <xdr:to>
      <xdr:col>10</xdr:col>
      <xdr:colOff>402464</xdr:colOff>
      <xdr:row>62</xdr:row>
      <xdr:rowOff>93907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1AFA4F6-3E3C-447D-8B35-23E3BA3C9F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323312</xdr:colOff>
      <xdr:row>49</xdr:row>
      <xdr:rowOff>58422</xdr:rowOff>
    </xdr:from>
    <xdr:to>
      <xdr:col>18</xdr:col>
      <xdr:colOff>590281</xdr:colOff>
      <xdr:row>65</xdr:row>
      <xdr:rowOff>120738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0DFA10-9196-4828-B4EC-A662D45C0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1291125</xdr:colOff>
      <xdr:row>64</xdr:row>
      <xdr:rowOff>147570</xdr:rowOff>
    </xdr:from>
    <xdr:to>
      <xdr:col>10</xdr:col>
      <xdr:colOff>470004</xdr:colOff>
      <xdr:row>83</xdr:row>
      <xdr:rowOff>41865</xdr:rowOff>
    </xdr:to>
    <xdr:graphicFrame macro="">
      <xdr:nvGraphicFramePr>
        <xdr:cNvPr id="5" name="Gráfico 7">
          <a:extLst>
            <a:ext uri="{FF2B5EF4-FFF2-40B4-BE49-F238E27FC236}">
              <a16:creationId xmlns:a16="http://schemas.microsoft.com/office/drawing/2014/main" id="{C30BBF5B-114D-423A-8EFA-DC0691CB6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10</xdr:row>
      <xdr:rowOff>19050</xdr:rowOff>
    </xdr:from>
    <xdr:to>
      <xdr:col>6</xdr:col>
      <xdr:colOff>208700</xdr:colOff>
      <xdr:row>25</xdr:row>
      <xdr:rowOff>110985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628649</xdr:colOff>
      <xdr:row>13</xdr:row>
      <xdr:rowOff>161925</xdr:rowOff>
    </xdr:from>
    <xdr:to>
      <xdr:col>17</xdr:col>
      <xdr:colOff>609600</xdr:colOff>
      <xdr:row>29</xdr:row>
      <xdr:rowOff>33337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488156</xdr:colOff>
      <xdr:row>4</xdr:row>
      <xdr:rowOff>47625</xdr:rowOff>
    </xdr:from>
    <xdr:to>
      <xdr:col>9</xdr:col>
      <xdr:colOff>119062</xdr:colOff>
      <xdr:row>8</xdr:row>
      <xdr:rowOff>83343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5060156" y="809625"/>
          <a:ext cx="2012156" cy="82153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accent5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400"/>
            <a:t>ESTAN</a:t>
          </a:r>
          <a:r>
            <a:rPr lang="es-ES" sz="1400" baseline="0"/>
            <a:t> SIN INCLUIR LOS DATOS NUEVOS EN ESTA PESTAÑA. </a:t>
          </a:r>
          <a:endParaRPr lang="es-ES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nco50694/OneDrive%20-%20INL/Escritorio/UVigo/Investigation/Datos/PMS/PABLO%209-07-21%20Pruebas%20PMS%20E.co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perimental\Recta%20de%20calibrad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 experimental"/>
      <sheetName val="UFC"/>
      <sheetName val="UFC exp."/>
      <sheetName val="UCF (3)"/>
      <sheetName val="Agua Real"/>
      <sheetName val="PH"/>
      <sheetName val="Recta calibrado H2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9">
          <cell r="C29">
            <v>4066666666.6666665</v>
          </cell>
          <cell r="D29">
            <v>4066666666.6666665</v>
          </cell>
          <cell r="I29">
            <v>10533333333.333332</v>
          </cell>
          <cell r="J29">
            <v>10533333333.333332</v>
          </cell>
        </row>
        <row r="30">
          <cell r="C30">
            <v>2810000</v>
          </cell>
          <cell r="D30">
            <v>34000</v>
          </cell>
          <cell r="I30">
            <v>1</v>
          </cell>
          <cell r="J30">
            <v>1</v>
          </cell>
        </row>
        <row r="31">
          <cell r="C31">
            <v>2780000</v>
          </cell>
          <cell r="D31">
            <v>414500</v>
          </cell>
          <cell r="I31">
            <v>73333.333333333328</v>
          </cell>
          <cell r="J31">
            <v>1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>
        <row r="5">
          <cell r="D5">
            <v>0.9375</v>
          </cell>
          <cell r="H5">
            <v>1.5666666666666666E-2</v>
          </cell>
        </row>
        <row r="6">
          <cell r="D6">
            <v>1.875</v>
          </cell>
          <cell r="H6">
            <v>4.1000000000000002E-2</v>
          </cell>
        </row>
        <row r="7">
          <cell r="D7">
            <v>3.75</v>
          </cell>
          <cell r="H7">
            <v>9.0333333333333335E-2</v>
          </cell>
        </row>
        <row r="8">
          <cell r="D8">
            <v>7.5</v>
          </cell>
          <cell r="H8">
            <v>0.18566666666666665</v>
          </cell>
        </row>
        <row r="9">
          <cell r="D9">
            <v>15</v>
          </cell>
          <cell r="H9">
            <v>0.36366666666666664</v>
          </cell>
        </row>
        <row r="10">
          <cell r="D10">
            <v>30</v>
          </cell>
          <cell r="H10">
            <v>0.73566666666666658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ua Rea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2:AC60"/>
  <sheetViews>
    <sheetView topLeftCell="K1" zoomScale="145" zoomScaleNormal="145" workbookViewId="0">
      <selection activeCell="Q2" sqref="Q2"/>
    </sheetView>
  </sheetViews>
  <sheetFormatPr defaultColWidth="11.42578125" defaultRowHeight="15"/>
  <cols>
    <col min="1" max="1" width="6.140625" customWidth="1"/>
    <col min="4" max="4" width="7.42578125" customWidth="1"/>
    <col min="6" max="6" width="6.28515625" customWidth="1"/>
    <col min="7" max="7" width="15" bestFit="1" customWidth="1"/>
    <col min="8" max="8" width="9.42578125" customWidth="1"/>
    <col min="9" max="9" width="6.5703125" customWidth="1"/>
    <col min="11" max="11" width="13.85546875" bestFit="1" customWidth="1"/>
    <col min="12" max="12" width="14.85546875" bestFit="1" customWidth="1"/>
    <col min="13" max="13" width="23.5703125" bestFit="1" customWidth="1"/>
    <col min="14" max="14" width="10.85546875" bestFit="1" customWidth="1"/>
    <col min="15" max="15" width="4" bestFit="1" customWidth="1"/>
    <col min="16" max="17" width="20.42578125" bestFit="1" customWidth="1"/>
    <col min="18" max="18" width="15.85546875" customWidth="1"/>
    <col min="19" max="19" width="16" customWidth="1"/>
    <col min="20" max="20" width="15.5703125" bestFit="1" customWidth="1"/>
    <col min="21" max="21" width="16.5703125" bestFit="1" customWidth="1"/>
    <col min="22" max="22" width="14.85546875" bestFit="1" customWidth="1"/>
    <col min="23" max="23" width="13.85546875" bestFit="1" customWidth="1"/>
    <col min="24" max="24" width="14.85546875" bestFit="1" customWidth="1"/>
    <col min="25" max="25" width="13.85546875" bestFit="1" customWidth="1"/>
    <col min="26" max="26" width="14.85546875" bestFit="1" customWidth="1"/>
    <col min="27" max="27" width="13.85546875" bestFit="1" customWidth="1"/>
    <col min="28" max="28" width="14.85546875" bestFit="1" customWidth="1"/>
  </cols>
  <sheetData>
    <row r="2" spans="1:29">
      <c r="B2" s="212" t="s">
        <v>0</v>
      </c>
      <c r="C2" s="212"/>
      <c r="D2" s="212"/>
      <c r="E2" s="212"/>
    </row>
    <row r="3" spans="1:29">
      <c r="B3" s="44" t="s">
        <v>1</v>
      </c>
      <c r="C3" s="44" t="s">
        <v>2</v>
      </c>
      <c r="D3" s="44" t="s">
        <v>3</v>
      </c>
      <c r="E3" s="44" t="s">
        <v>4</v>
      </c>
    </row>
    <row r="4" spans="1:29" ht="17.25" customHeight="1">
      <c r="B4" s="46">
        <v>0.1</v>
      </c>
      <c r="C4" s="46">
        <v>0.14499999999999999</v>
      </c>
      <c r="D4" s="36">
        <v>3</v>
      </c>
      <c r="E4" s="36"/>
      <c r="G4" s="212" t="s">
        <v>5</v>
      </c>
      <c r="H4" s="212"/>
      <c r="I4" s="212"/>
      <c r="J4" s="212"/>
      <c r="K4" s="212"/>
      <c r="L4" s="212"/>
      <c r="M4" s="156" t="s">
        <v>6</v>
      </c>
      <c r="N4" s="156"/>
      <c r="O4" s="156"/>
      <c r="P4" s="156"/>
      <c r="Q4" s="156"/>
      <c r="R4" s="156"/>
      <c r="S4" s="156"/>
      <c r="T4" s="156"/>
      <c r="U4" s="156"/>
      <c r="X4" t="s">
        <v>7</v>
      </c>
      <c r="Y4" t="s">
        <v>7</v>
      </c>
      <c r="Z4" t="s">
        <v>8</v>
      </c>
      <c r="AA4" t="s">
        <v>8</v>
      </c>
    </row>
    <row r="5" spans="1:29">
      <c r="A5" s="37"/>
      <c r="B5" s="46">
        <v>0.05</v>
      </c>
      <c r="C5" s="46">
        <v>0</v>
      </c>
      <c r="D5" s="36">
        <v>7</v>
      </c>
      <c r="E5" s="36"/>
      <c r="F5" s="37" t="s">
        <v>9</v>
      </c>
      <c r="G5" s="44" t="s">
        <v>1</v>
      </c>
      <c r="H5" s="44" t="s">
        <v>2</v>
      </c>
      <c r="I5" s="44" t="s">
        <v>3</v>
      </c>
      <c r="J5" s="44" t="s">
        <v>4</v>
      </c>
      <c r="K5" s="44" t="s">
        <v>10</v>
      </c>
      <c r="L5" s="44" t="s">
        <v>11</v>
      </c>
      <c r="M5" s="44" t="s">
        <v>1</v>
      </c>
      <c r="N5" s="44" t="s">
        <v>2</v>
      </c>
      <c r="O5" s="157" t="s">
        <v>3</v>
      </c>
      <c r="P5" s="157"/>
      <c r="Q5" s="66" t="s">
        <v>4</v>
      </c>
      <c r="R5" s="44" t="s">
        <v>10</v>
      </c>
      <c r="S5" s="44" t="s">
        <v>11</v>
      </c>
      <c r="T5" s="44" t="s">
        <v>12</v>
      </c>
      <c r="U5" s="44" t="s">
        <v>13</v>
      </c>
      <c r="X5" s="44" t="s">
        <v>10</v>
      </c>
      <c r="Y5" s="44" t="s">
        <v>11</v>
      </c>
      <c r="Z5" s="44" t="s">
        <v>10</v>
      </c>
      <c r="AA5" s="44" t="s">
        <v>11</v>
      </c>
      <c r="AB5" s="44" t="s">
        <v>10</v>
      </c>
      <c r="AC5" s="44" t="s">
        <v>11</v>
      </c>
    </row>
    <row r="6" spans="1:29" ht="15.75">
      <c r="A6" s="37"/>
      <c r="B6" s="46">
        <v>0.1</v>
      </c>
      <c r="C6" s="46">
        <v>0.28999999999999998</v>
      </c>
      <c r="D6" s="36">
        <v>5</v>
      </c>
      <c r="E6" s="36"/>
      <c r="F6" s="37" t="s">
        <v>9</v>
      </c>
      <c r="G6" s="121">
        <v>0.15</v>
      </c>
      <c r="H6" s="121">
        <v>0.28999999999999998</v>
      </c>
      <c r="I6" s="122">
        <v>3</v>
      </c>
      <c r="J6" s="122" t="s">
        <v>14</v>
      </c>
      <c r="K6" s="123">
        <v>20466666.666666664</v>
      </c>
      <c r="L6" s="123" t="s">
        <v>15</v>
      </c>
      <c r="M6" s="52">
        <v>0.15</v>
      </c>
      <c r="N6" s="52">
        <v>0</v>
      </c>
      <c r="O6" s="53">
        <v>3</v>
      </c>
      <c r="P6" s="53">
        <v>3</v>
      </c>
      <c r="Q6" s="54" t="s">
        <v>16</v>
      </c>
      <c r="R6" s="67">
        <v>10600000000</v>
      </c>
      <c r="S6" s="67">
        <v>1401666666.6666665</v>
      </c>
      <c r="T6" s="118">
        <f t="shared" ref="T6:T21" si="0">-LOG10(R6/$B$35)</f>
        <v>0.24600900441891935</v>
      </c>
      <c r="U6" s="118">
        <f t="shared" ref="U6:U21" si="1">-LOG10(S6/$B$35)</f>
        <v>1.124670124269421</v>
      </c>
      <c r="X6">
        <f t="shared" ref="X6:X21" si="2">($B$35-R6)/$B$35*100</f>
        <v>43.246716162193017</v>
      </c>
      <c r="Y6">
        <f t="shared" ref="Y6:Y21" si="3">($B$35-S6)/$B$35*100</f>
        <v>92.495359794403186</v>
      </c>
      <c r="Z6">
        <f t="shared" ref="Z6:Z21" si="4">LOG(R6)</f>
        <v>10.02530586526477</v>
      </c>
      <c r="AA6">
        <f t="shared" ref="AA6:AA21" si="5">LOG(S6)</f>
        <v>9.1466447454142692</v>
      </c>
      <c r="AB6">
        <f t="shared" ref="AB6:AB21" si="6">($C$35-Z6)/$C$35*100</f>
        <v>2.3951072237599056</v>
      </c>
      <c r="AC6">
        <f t="shared" ref="AC6:AC21" si="7">($C$35-AA6)/$C$35*100</f>
        <v>10.949621723591992</v>
      </c>
    </row>
    <row r="7" spans="1:29" ht="15.75">
      <c r="A7" s="37"/>
      <c r="B7" s="46">
        <v>0.1</v>
      </c>
      <c r="C7" s="46">
        <v>0.14499999999999999</v>
      </c>
      <c r="D7" s="36">
        <v>5</v>
      </c>
      <c r="E7" s="36"/>
      <c r="F7" s="37" t="s">
        <v>9</v>
      </c>
      <c r="G7" s="121">
        <v>0.05</v>
      </c>
      <c r="H7" s="121">
        <v>0.28999999999999998</v>
      </c>
      <c r="I7" s="122">
        <v>3</v>
      </c>
      <c r="J7" s="122" t="s">
        <v>17</v>
      </c>
      <c r="K7" s="123" t="s">
        <v>18</v>
      </c>
      <c r="L7" s="123" t="s">
        <v>15</v>
      </c>
      <c r="M7" s="52">
        <v>0.45</v>
      </c>
      <c r="N7" s="52">
        <v>0</v>
      </c>
      <c r="O7" s="53">
        <v>3</v>
      </c>
      <c r="P7" s="53">
        <v>3</v>
      </c>
      <c r="Q7" s="54" t="s">
        <v>19</v>
      </c>
      <c r="R7" s="67">
        <v>2660000000</v>
      </c>
      <c r="S7" s="91">
        <v>820000</v>
      </c>
      <c r="T7" s="118">
        <f t="shared" si="0"/>
        <v>0.84643323305262252</v>
      </c>
      <c r="U7" s="118">
        <f t="shared" si="1"/>
        <v>4.3575010172999731</v>
      </c>
      <c r="X7">
        <f t="shared" si="2"/>
        <v>85.758138206739005</v>
      </c>
      <c r="Y7">
        <f t="shared" si="3"/>
        <v>99.995609651627632</v>
      </c>
      <c r="Z7">
        <f t="shared" si="4"/>
        <v>9.424881636631067</v>
      </c>
      <c r="AA7">
        <f t="shared" si="5"/>
        <v>5.9138138523837167</v>
      </c>
      <c r="AB7">
        <f t="shared" si="6"/>
        <v>8.2407485681401198</v>
      </c>
      <c r="AC7">
        <f t="shared" si="7"/>
        <v>42.423984393286972</v>
      </c>
    </row>
    <row r="8" spans="1:29" ht="15.75">
      <c r="A8" s="37"/>
      <c r="B8" s="46">
        <v>0.1</v>
      </c>
      <c r="C8" s="46">
        <v>0</v>
      </c>
      <c r="D8" s="36">
        <v>5</v>
      </c>
      <c r="E8" s="36"/>
      <c r="F8" s="37" t="s">
        <v>9</v>
      </c>
      <c r="G8" s="121">
        <v>0.15</v>
      </c>
      <c r="H8" s="121">
        <v>0</v>
      </c>
      <c r="I8" s="122">
        <v>3</v>
      </c>
      <c r="J8" s="122" t="s">
        <v>20</v>
      </c>
      <c r="K8" s="123" t="s">
        <v>18</v>
      </c>
      <c r="L8" s="123" t="s">
        <v>15</v>
      </c>
      <c r="M8" s="52">
        <v>0.3</v>
      </c>
      <c r="N8" s="52">
        <v>0.28999999999999998</v>
      </c>
      <c r="O8" s="53">
        <v>3</v>
      </c>
      <c r="P8" s="53">
        <v>3</v>
      </c>
      <c r="Q8" s="54" t="s">
        <v>21</v>
      </c>
      <c r="R8" s="91">
        <v>17733333.333333336</v>
      </c>
      <c r="S8" s="91">
        <v>733333.33333333326</v>
      </c>
      <c r="T8" s="118">
        <f t="shared" si="0"/>
        <v>3.0225244921083037</v>
      </c>
      <c r="U8" s="118">
        <f t="shared" si="1"/>
        <v>4.4060134435811458</v>
      </c>
      <c r="X8">
        <f t="shared" si="2"/>
        <v>99.905054254711601</v>
      </c>
      <c r="Y8">
        <f t="shared" si="3"/>
        <v>99.996073672187322</v>
      </c>
      <c r="Z8">
        <f t="shared" si="4"/>
        <v>7.2487903775753857</v>
      </c>
      <c r="AA8">
        <f t="shared" si="5"/>
        <v>5.865301426102544</v>
      </c>
      <c r="AB8">
        <f t="shared" si="6"/>
        <v>29.426850704669167</v>
      </c>
      <c r="AC8">
        <f t="shared" si="7"/>
        <v>42.896294189030449</v>
      </c>
    </row>
    <row r="9" spans="1:29" ht="15.75">
      <c r="A9" s="37"/>
      <c r="B9" s="46">
        <v>0.15</v>
      </c>
      <c r="C9" s="46">
        <v>0</v>
      </c>
      <c r="D9" s="36">
        <v>7</v>
      </c>
      <c r="E9" s="36"/>
      <c r="F9" s="37" t="s">
        <v>9</v>
      </c>
      <c r="G9" s="124">
        <v>0.45</v>
      </c>
      <c r="H9" s="124">
        <v>0.28999999999999998</v>
      </c>
      <c r="I9" s="124">
        <v>3</v>
      </c>
      <c r="J9" s="122" t="s">
        <v>22</v>
      </c>
      <c r="K9" s="125">
        <v>1600000</v>
      </c>
      <c r="L9" s="123">
        <v>900000</v>
      </c>
      <c r="M9" s="52">
        <v>0.15</v>
      </c>
      <c r="N9" s="52">
        <v>0.57999999999999996</v>
      </c>
      <c r="O9" s="53">
        <v>3</v>
      </c>
      <c r="P9" s="53">
        <v>3</v>
      </c>
      <c r="Q9" s="54" t="s">
        <v>23</v>
      </c>
      <c r="R9" s="67">
        <v>8500000</v>
      </c>
      <c r="S9" s="67">
        <v>682500</v>
      </c>
      <c r="T9" s="118">
        <f t="shared" si="0"/>
        <v>3.3418959439693969</v>
      </c>
      <c r="U9" s="118">
        <f t="shared" si="1"/>
        <v>4.4372122139708958</v>
      </c>
      <c r="X9">
        <f t="shared" si="2"/>
        <v>99.954490291262132</v>
      </c>
      <c r="Y9">
        <f t="shared" si="3"/>
        <v>99.996345838092509</v>
      </c>
      <c r="Z9">
        <f t="shared" si="4"/>
        <v>6.9294189257142929</v>
      </c>
      <c r="AA9">
        <f t="shared" si="5"/>
        <v>5.834102655712794</v>
      </c>
      <c r="AB9">
        <f t="shared" si="6"/>
        <v>32.536203848965556</v>
      </c>
      <c r="AC9">
        <f t="shared" si="7"/>
        <v>43.200040795824044</v>
      </c>
    </row>
    <row r="10" spans="1:29" ht="15.75">
      <c r="A10" s="37"/>
      <c r="B10" s="46">
        <v>0.05</v>
      </c>
      <c r="C10" s="46">
        <v>0</v>
      </c>
      <c r="D10" s="36">
        <v>3</v>
      </c>
      <c r="E10" s="36"/>
      <c r="F10" s="37" t="s">
        <v>9</v>
      </c>
      <c r="G10" s="124">
        <v>0.45</v>
      </c>
      <c r="H10" s="124">
        <v>0.57999999999999996</v>
      </c>
      <c r="I10" s="124">
        <v>3</v>
      </c>
      <c r="J10" s="122" t="s">
        <v>24</v>
      </c>
      <c r="K10" s="125">
        <v>0</v>
      </c>
      <c r="L10" s="125">
        <v>0</v>
      </c>
      <c r="M10" s="52">
        <v>0.45</v>
      </c>
      <c r="N10" s="52">
        <v>0.57999999999999996</v>
      </c>
      <c r="O10" s="53">
        <v>3</v>
      </c>
      <c r="P10" s="53">
        <v>3</v>
      </c>
      <c r="Q10" s="54" t="s">
        <v>25</v>
      </c>
      <c r="R10" s="91">
        <v>377833.33333333337</v>
      </c>
      <c r="S10" s="67">
        <v>18000</v>
      </c>
      <c r="T10" s="118">
        <f t="shared" si="0"/>
        <v>4.6940145999408154</v>
      </c>
      <c r="U10" s="118">
        <f t="shared" si="1"/>
        <v>6.0160423645803833</v>
      </c>
      <c r="X10">
        <f t="shared" si="2"/>
        <v>99.997977048829242</v>
      </c>
      <c r="Y10">
        <f t="shared" si="3"/>
        <v>99.999903626499147</v>
      </c>
      <c r="Z10">
        <f t="shared" si="4"/>
        <v>5.5773002697428735</v>
      </c>
      <c r="AA10">
        <f t="shared" si="5"/>
        <v>4.2552725051033065</v>
      </c>
      <c r="AB10">
        <f t="shared" si="6"/>
        <v>45.700230783455382</v>
      </c>
      <c r="AC10">
        <f t="shared" si="7"/>
        <v>58.571297257540408</v>
      </c>
    </row>
    <row r="11" spans="1:29" ht="15.75">
      <c r="A11" s="37"/>
      <c r="B11" s="46">
        <v>0.15</v>
      </c>
      <c r="C11" s="46">
        <v>0.14499999999999999</v>
      </c>
      <c r="D11" s="36">
        <v>5</v>
      </c>
      <c r="E11" s="36"/>
      <c r="F11" s="37" t="s">
        <v>9</v>
      </c>
      <c r="G11" s="126">
        <v>0.15</v>
      </c>
      <c r="H11" s="126">
        <v>0.28999999999999998</v>
      </c>
      <c r="I11" s="127">
        <v>3</v>
      </c>
      <c r="J11" s="128" t="s">
        <v>26</v>
      </c>
      <c r="K11" s="129" t="s">
        <v>18</v>
      </c>
      <c r="L11" s="129" t="s">
        <v>18</v>
      </c>
      <c r="M11" s="50">
        <v>0.3</v>
      </c>
      <c r="N11" s="50">
        <v>0</v>
      </c>
      <c r="O11" s="48">
        <v>5</v>
      </c>
      <c r="P11" s="48">
        <v>5</v>
      </c>
      <c r="Q11" s="51" t="s">
        <v>27</v>
      </c>
      <c r="R11" s="92">
        <v>1170000000</v>
      </c>
      <c r="S11" s="92">
        <v>94666666.666666672</v>
      </c>
      <c r="T11" s="119">
        <f t="shared" si="0"/>
        <v>1.2031290079375279</v>
      </c>
      <c r="U11" s="119">
        <f t="shared" si="1"/>
        <v>2.2951177843563144</v>
      </c>
      <c r="X11">
        <f t="shared" si="2"/>
        <v>93.735722444317531</v>
      </c>
      <c r="Y11">
        <f t="shared" si="3"/>
        <v>99.493146773272414</v>
      </c>
      <c r="Z11">
        <f t="shared" si="4"/>
        <v>9.0681858617461621</v>
      </c>
      <c r="AA11">
        <f t="shared" si="5"/>
        <v>7.9761970853273754</v>
      </c>
      <c r="AB11">
        <f t="shared" si="6"/>
        <v>11.713485792248699</v>
      </c>
      <c r="AC11">
        <f t="shared" si="7"/>
        <v>22.344926754513885</v>
      </c>
    </row>
    <row r="12" spans="1:29" ht="15.75">
      <c r="A12" s="37"/>
      <c r="B12" s="46">
        <v>0.1</v>
      </c>
      <c r="C12" s="46">
        <v>0.14499999999999999</v>
      </c>
      <c r="D12" s="36">
        <v>5</v>
      </c>
      <c r="E12" s="36"/>
      <c r="F12" s="37" t="s">
        <v>9</v>
      </c>
      <c r="G12" s="126">
        <v>0.3</v>
      </c>
      <c r="H12" s="126">
        <v>0.57999999999999996</v>
      </c>
      <c r="I12" s="127">
        <v>3</v>
      </c>
      <c r="J12" s="128" t="s">
        <v>28</v>
      </c>
      <c r="K12" s="129">
        <v>416666.66666666663</v>
      </c>
      <c r="L12" s="129">
        <v>0</v>
      </c>
      <c r="M12" s="50">
        <v>0.15</v>
      </c>
      <c r="N12" s="50">
        <v>0.28999999999999998</v>
      </c>
      <c r="O12" s="48">
        <v>5</v>
      </c>
      <c r="P12" s="48">
        <v>5</v>
      </c>
      <c r="Q12" s="51" t="s">
        <v>29</v>
      </c>
      <c r="R12" s="92">
        <v>560000000</v>
      </c>
      <c r="S12" s="92">
        <v>70666666.666666672</v>
      </c>
      <c r="T12" s="119">
        <f t="shared" si="0"/>
        <v>1.5231268426774891</v>
      </c>
      <c r="U12" s="119">
        <f t="shared" si="1"/>
        <v>2.4221002634746007</v>
      </c>
      <c r="X12">
        <f t="shared" si="2"/>
        <v>97.001713306681893</v>
      </c>
      <c r="Y12">
        <f t="shared" si="3"/>
        <v>99.621644774414605</v>
      </c>
      <c r="Z12">
        <f t="shared" si="4"/>
        <v>8.7481880270062007</v>
      </c>
      <c r="AA12">
        <f t="shared" si="5"/>
        <v>7.8492146062090891</v>
      </c>
      <c r="AB12">
        <f t="shared" si="6"/>
        <v>14.828937307462697</v>
      </c>
      <c r="AC12">
        <f t="shared" si="7"/>
        <v>23.581209360288941</v>
      </c>
    </row>
    <row r="13" spans="1:29" ht="15.75">
      <c r="A13" s="37"/>
      <c r="B13" s="46">
        <v>0.05</v>
      </c>
      <c r="C13" s="46">
        <v>0.28999999999999998</v>
      </c>
      <c r="D13" s="36">
        <v>7</v>
      </c>
      <c r="E13" s="36"/>
      <c r="F13" s="37" t="s">
        <v>9</v>
      </c>
      <c r="G13" s="126">
        <v>0.3</v>
      </c>
      <c r="H13" s="126">
        <v>0</v>
      </c>
      <c r="I13" s="127">
        <v>5</v>
      </c>
      <c r="J13" s="128" t="s">
        <v>30</v>
      </c>
      <c r="K13" s="129">
        <v>6400000000</v>
      </c>
      <c r="L13" s="129">
        <v>94666666.666666672</v>
      </c>
      <c r="M13" s="50">
        <v>0.3</v>
      </c>
      <c r="N13" s="50">
        <v>0.28999999999999998</v>
      </c>
      <c r="O13" s="48">
        <v>5</v>
      </c>
      <c r="P13" s="48">
        <v>5</v>
      </c>
      <c r="Q13" s="51" t="s">
        <v>31</v>
      </c>
      <c r="R13" s="93">
        <v>10328333.333333332</v>
      </c>
      <c r="S13" s="93">
        <v>665833.33333333337</v>
      </c>
      <c r="T13" s="119">
        <f t="shared" si="0"/>
        <v>3.2572846239176543</v>
      </c>
      <c r="U13" s="119">
        <f t="shared" si="1"/>
        <v>4.4479493364173228</v>
      </c>
      <c r="X13">
        <f t="shared" si="2"/>
        <v>99.944701242147346</v>
      </c>
      <c r="Y13">
        <f t="shared" si="3"/>
        <v>99.996435072815544</v>
      </c>
      <c r="Z13">
        <f t="shared" si="4"/>
        <v>7.0140302457660351</v>
      </c>
      <c r="AA13">
        <f t="shared" si="5"/>
        <v>5.823365533266367</v>
      </c>
      <c r="AB13">
        <f t="shared" si="6"/>
        <v>31.712440571086919</v>
      </c>
      <c r="AC13">
        <f t="shared" si="7"/>
        <v>43.304575829387453</v>
      </c>
    </row>
    <row r="14" spans="1:29" ht="15.75">
      <c r="A14" s="37"/>
      <c r="B14" s="47">
        <v>0.05</v>
      </c>
      <c r="C14" s="47">
        <v>0.28999999999999998</v>
      </c>
      <c r="D14" s="45">
        <v>3</v>
      </c>
      <c r="E14" s="45" t="s">
        <v>17</v>
      </c>
      <c r="F14" s="37" t="s">
        <v>9</v>
      </c>
      <c r="G14" s="126">
        <v>0.3</v>
      </c>
      <c r="H14" s="126">
        <v>0.28999999999999998</v>
      </c>
      <c r="I14" s="127">
        <v>3</v>
      </c>
      <c r="J14" s="128" t="s">
        <v>32</v>
      </c>
      <c r="K14" s="129">
        <v>11100000</v>
      </c>
      <c r="L14" s="129">
        <v>173333.33333333331</v>
      </c>
      <c r="M14" s="50">
        <v>0.3</v>
      </c>
      <c r="N14" s="50">
        <v>0.28999999999999998</v>
      </c>
      <c r="O14" s="48">
        <v>5</v>
      </c>
      <c r="P14" s="48">
        <v>5</v>
      </c>
      <c r="Q14" s="51" t="s">
        <v>33</v>
      </c>
      <c r="R14" s="92">
        <v>10328333.333333332</v>
      </c>
      <c r="S14" s="92">
        <v>665833.33333333337</v>
      </c>
      <c r="T14" s="119">
        <f t="shared" si="0"/>
        <v>3.2572846239176543</v>
      </c>
      <c r="U14" s="119">
        <f t="shared" si="1"/>
        <v>4.4479493364173228</v>
      </c>
      <c r="X14">
        <f t="shared" si="2"/>
        <v>99.944701242147346</v>
      </c>
      <c r="Y14">
        <f t="shared" si="3"/>
        <v>99.996435072815544</v>
      </c>
      <c r="Z14">
        <f t="shared" si="4"/>
        <v>7.0140302457660351</v>
      </c>
      <c r="AA14">
        <f t="shared" si="5"/>
        <v>5.823365533266367</v>
      </c>
      <c r="AB14">
        <f t="shared" si="6"/>
        <v>31.712440571086919</v>
      </c>
      <c r="AC14">
        <f t="shared" si="7"/>
        <v>43.304575829387453</v>
      </c>
    </row>
    <row r="15" spans="1:29" ht="15.75">
      <c r="A15" s="37"/>
      <c r="B15" s="47">
        <v>0.15</v>
      </c>
      <c r="C15" s="47">
        <v>0</v>
      </c>
      <c r="D15" s="45">
        <v>3</v>
      </c>
      <c r="E15" s="49" t="s">
        <v>20</v>
      </c>
      <c r="F15" s="37" t="s">
        <v>9</v>
      </c>
      <c r="G15" s="126">
        <v>0.3</v>
      </c>
      <c r="H15" s="126">
        <v>0.28999999999999998</v>
      </c>
      <c r="I15" s="127">
        <v>3</v>
      </c>
      <c r="J15" s="128" t="s">
        <v>34</v>
      </c>
      <c r="K15" s="129">
        <f>10^7</f>
        <v>10000000</v>
      </c>
      <c r="L15" s="129">
        <v>554666.66666666663</v>
      </c>
      <c r="M15" s="50">
        <v>0.45</v>
      </c>
      <c r="N15" s="50">
        <v>0.28999999999999998</v>
      </c>
      <c r="O15" s="48">
        <v>5</v>
      </c>
      <c r="P15" s="48">
        <v>5</v>
      </c>
      <c r="Q15" s="51" t="s">
        <v>35</v>
      </c>
      <c r="R15" s="92">
        <v>839166.66666666663</v>
      </c>
      <c r="S15" s="92">
        <v>63333.333333333328</v>
      </c>
      <c r="T15" s="119">
        <f t="shared" si="0"/>
        <v>4.347466645177696</v>
      </c>
      <c r="U15" s="119">
        <f t="shared" si="1"/>
        <v>5.4696825234505226</v>
      </c>
      <c r="X15">
        <f t="shared" si="2"/>
        <v>99.995507031696164</v>
      </c>
      <c r="Y15">
        <f t="shared" si="3"/>
        <v>99.999660908052547</v>
      </c>
      <c r="Z15">
        <f t="shared" si="4"/>
        <v>5.9238482245059929</v>
      </c>
      <c r="AA15">
        <f t="shared" si="5"/>
        <v>4.8016323462331663</v>
      </c>
      <c r="AB15">
        <f t="shared" si="6"/>
        <v>42.326291232775525</v>
      </c>
      <c r="AC15">
        <f t="shared" si="7"/>
        <v>53.252018780911591</v>
      </c>
    </row>
    <row r="16" spans="1:29" ht="15.75">
      <c r="A16" s="37"/>
      <c r="B16" s="46">
        <v>0.1</v>
      </c>
      <c r="C16" s="46">
        <v>0.14499999999999999</v>
      </c>
      <c r="D16" s="36">
        <v>7</v>
      </c>
      <c r="E16" s="36"/>
      <c r="F16" s="37" t="s">
        <v>9</v>
      </c>
      <c r="G16" s="126">
        <v>0.45</v>
      </c>
      <c r="H16" s="126">
        <v>0.28999999999999998</v>
      </c>
      <c r="I16" s="127">
        <v>3</v>
      </c>
      <c r="J16" s="128" t="s">
        <v>36</v>
      </c>
      <c r="K16" s="130">
        <v>200000</v>
      </c>
      <c r="L16" s="130">
        <v>0</v>
      </c>
      <c r="M16" s="50">
        <v>0.3</v>
      </c>
      <c r="N16" s="50">
        <v>0.57999999999999996</v>
      </c>
      <c r="O16" s="48">
        <v>5</v>
      </c>
      <c r="P16" s="48">
        <v>5</v>
      </c>
      <c r="Q16" s="51" t="s">
        <v>37</v>
      </c>
      <c r="R16" s="92">
        <v>1400833.3333333335</v>
      </c>
      <c r="S16" s="92">
        <v>467500</v>
      </c>
      <c r="T16" s="119">
        <f t="shared" si="0"/>
        <v>4.1249284022918431</v>
      </c>
      <c r="U16" s="119">
        <f t="shared" si="1"/>
        <v>4.6015332544751528</v>
      </c>
      <c r="X16">
        <f t="shared" si="2"/>
        <v>99.992499821530558</v>
      </c>
      <c r="Y16">
        <f t="shared" si="3"/>
        <v>99.997496966019412</v>
      </c>
      <c r="Z16">
        <f t="shared" si="4"/>
        <v>6.1463864673918458</v>
      </c>
      <c r="AA16">
        <f t="shared" si="5"/>
        <v>5.669781615208537</v>
      </c>
      <c r="AB16">
        <f t="shared" si="6"/>
        <v>40.159691866391718</v>
      </c>
      <c r="AC16">
        <f t="shared" si="7"/>
        <v>44.799846103996025</v>
      </c>
    </row>
    <row r="17" spans="1:29" ht="15.75">
      <c r="A17" s="37"/>
      <c r="B17" s="46"/>
      <c r="C17" s="46"/>
      <c r="D17" s="36"/>
      <c r="E17" s="36"/>
      <c r="F17" s="37" t="s">
        <v>9</v>
      </c>
      <c r="L17" s="37"/>
      <c r="M17" s="94">
        <v>0.15</v>
      </c>
      <c r="N17" s="94">
        <v>0</v>
      </c>
      <c r="O17" s="95">
        <v>7</v>
      </c>
      <c r="P17" s="95">
        <v>7</v>
      </c>
      <c r="Q17" s="96" t="s">
        <v>38</v>
      </c>
      <c r="R17" s="97">
        <v>15433333333.333334</v>
      </c>
      <c r="S17" s="97">
        <v>13150000000</v>
      </c>
      <c r="T17" s="120">
        <f t="shared" si="0"/>
        <v>8.2855133385398821E-2</v>
      </c>
      <c r="U17" s="120">
        <f t="shared" si="1"/>
        <v>0.15238911685791284</v>
      </c>
      <c r="X17">
        <f t="shared" si="2"/>
        <v>17.368646487721275</v>
      </c>
      <c r="Y17">
        <f t="shared" si="3"/>
        <v>29.59380354083379</v>
      </c>
      <c r="Z17">
        <f t="shared" si="4"/>
        <v>10.188459736298292</v>
      </c>
      <c r="AA17">
        <f t="shared" si="5"/>
        <v>10.118925752825776</v>
      </c>
      <c r="AB17">
        <f t="shared" si="6"/>
        <v>0.80666530465294628</v>
      </c>
      <c r="AC17">
        <f t="shared" si="7"/>
        <v>1.4836378671215433</v>
      </c>
    </row>
    <row r="18" spans="1:29" ht="15.75">
      <c r="A18" s="37"/>
      <c r="B18" s="47">
        <v>0.15</v>
      </c>
      <c r="C18" s="47">
        <v>0.28999999999999998</v>
      </c>
      <c r="D18" s="45">
        <v>3</v>
      </c>
      <c r="E18" s="45" t="s">
        <v>14</v>
      </c>
      <c r="F18" s="37" t="s">
        <v>9</v>
      </c>
      <c r="L18" s="37"/>
      <c r="M18" s="94">
        <v>0.45</v>
      </c>
      <c r="N18" s="94">
        <v>0</v>
      </c>
      <c r="O18" s="95">
        <v>7</v>
      </c>
      <c r="P18" s="95">
        <v>7</v>
      </c>
      <c r="Q18" s="96" t="s">
        <v>39</v>
      </c>
      <c r="R18" s="97">
        <v>2505000000</v>
      </c>
      <c r="S18" s="97">
        <v>2573333.3333333302</v>
      </c>
      <c r="T18" s="120">
        <f t="shared" si="0"/>
        <v>0.87250713948042502</v>
      </c>
      <c r="U18" s="120">
        <f t="shared" si="1"/>
        <v>3.8608188240676165</v>
      </c>
      <c r="X18">
        <f t="shared" si="2"/>
        <v>86.588021130782408</v>
      </c>
      <c r="Y18">
        <f t="shared" si="3"/>
        <v>99.986222158766424</v>
      </c>
      <c r="Z18">
        <f t="shared" si="4"/>
        <v>9.3988077302032647</v>
      </c>
      <c r="AA18">
        <f t="shared" si="5"/>
        <v>6.4104960456160729</v>
      </c>
      <c r="AB18">
        <f t="shared" si="6"/>
        <v>8.4946002585868889</v>
      </c>
      <c r="AC18">
        <f t="shared" si="7"/>
        <v>37.588360137444724</v>
      </c>
    </row>
    <row r="19" spans="1:29" ht="15.75">
      <c r="A19" s="37"/>
      <c r="B19" s="46">
        <v>0.05</v>
      </c>
      <c r="C19" s="46">
        <v>0.14499999999999999</v>
      </c>
      <c r="D19" s="36">
        <v>5</v>
      </c>
      <c r="E19" s="36"/>
      <c r="F19" s="37"/>
      <c r="L19" s="37"/>
      <c r="M19" s="94">
        <v>0.3</v>
      </c>
      <c r="N19" s="94">
        <v>0.28999999999999998</v>
      </c>
      <c r="O19" s="95">
        <v>7</v>
      </c>
      <c r="P19" s="95">
        <v>7</v>
      </c>
      <c r="Q19" s="96" t="s">
        <v>40</v>
      </c>
      <c r="R19" s="97">
        <v>2446666666.6666665</v>
      </c>
      <c r="S19" s="97">
        <v>513333333.33333337</v>
      </c>
      <c r="T19" s="120">
        <f t="shared" si="0"/>
        <v>0.88274006448728148</v>
      </c>
      <c r="U19" s="120">
        <f t="shared" si="1"/>
        <v>1.5609154035668888</v>
      </c>
      <c r="X19">
        <f t="shared" si="2"/>
        <v>86.900342661336381</v>
      </c>
      <c r="Y19">
        <f t="shared" si="3"/>
        <v>97.251570531125083</v>
      </c>
      <c r="Z19">
        <f t="shared" si="4"/>
        <v>9.3885748051964075</v>
      </c>
      <c r="AA19">
        <f t="shared" si="5"/>
        <v>8.7103994661168009</v>
      </c>
      <c r="AB19">
        <f t="shared" si="6"/>
        <v>8.5942265005694054</v>
      </c>
      <c r="AC19">
        <f t="shared" si="7"/>
        <v>15.196841138363013</v>
      </c>
    </row>
    <row r="20" spans="1:29" ht="15.75">
      <c r="A20" s="37"/>
      <c r="B20" s="46">
        <v>0.15</v>
      </c>
      <c r="C20" s="46">
        <v>0.28999999999999998</v>
      </c>
      <c r="D20" s="36">
        <v>7</v>
      </c>
      <c r="E20" s="36"/>
      <c r="F20" s="37" t="s">
        <v>9</v>
      </c>
      <c r="L20" s="37"/>
      <c r="M20" s="94">
        <v>0.15</v>
      </c>
      <c r="N20" s="94">
        <v>0.57999999999999996</v>
      </c>
      <c r="O20" s="95">
        <v>7</v>
      </c>
      <c r="P20" s="95">
        <v>7</v>
      </c>
      <c r="Q20" s="96" t="s">
        <v>41</v>
      </c>
      <c r="R20" s="97">
        <v>33233333.333333336</v>
      </c>
      <c r="S20" s="97">
        <v>43000000</v>
      </c>
      <c r="T20" s="120">
        <f t="shared" si="0"/>
        <v>2.749740966091696</v>
      </c>
      <c r="U20" s="120">
        <f t="shared" si="1"/>
        <v>2.6378464141041031</v>
      </c>
      <c r="X20">
        <f t="shared" si="2"/>
        <v>99.822065962307263</v>
      </c>
      <c r="Y20">
        <f t="shared" si="3"/>
        <v>99.769774414620215</v>
      </c>
      <c r="Z20">
        <f t="shared" si="4"/>
        <v>7.5215739035919933</v>
      </c>
      <c r="AA20">
        <f t="shared" si="5"/>
        <v>7.6334684555795862</v>
      </c>
      <c r="AB20">
        <f t="shared" si="6"/>
        <v>26.771070704956156</v>
      </c>
      <c r="AC20">
        <f t="shared" si="7"/>
        <v>25.681681922631363</v>
      </c>
    </row>
    <row r="21" spans="1:29" ht="15.75">
      <c r="A21" s="37"/>
      <c r="F21" s="37" t="s">
        <v>9</v>
      </c>
      <c r="H21" s="152">
        <v>1</v>
      </c>
      <c r="I21" s="153">
        <v>-1</v>
      </c>
      <c r="J21" s="153">
        <v>-1</v>
      </c>
      <c r="K21" s="153">
        <v>-1</v>
      </c>
      <c r="L21" s="37"/>
      <c r="M21" s="94">
        <v>0.45</v>
      </c>
      <c r="N21" s="94">
        <v>0.57999999999999996</v>
      </c>
      <c r="O21" s="95">
        <v>7</v>
      </c>
      <c r="P21" s="95">
        <v>7</v>
      </c>
      <c r="Q21" s="96" t="s">
        <v>42</v>
      </c>
      <c r="R21" s="97">
        <v>29000000</v>
      </c>
      <c r="S21" s="97">
        <v>1040000</v>
      </c>
      <c r="T21" s="120">
        <f t="shared" si="0"/>
        <v>2.8089168717847333</v>
      </c>
      <c r="U21" s="120">
        <f t="shared" si="1"/>
        <v>4.2542815303849091</v>
      </c>
      <c r="X21">
        <f t="shared" si="2"/>
        <v>99.84473158195317</v>
      </c>
      <c r="Y21">
        <f t="shared" si="3"/>
        <v>99.994431753283834</v>
      </c>
      <c r="Z21">
        <f t="shared" si="4"/>
        <v>7.4623979978989565</v>
      </c>
      <c r="AA21">
        <f t="shared" si="5"/>
        <v>6.0170333392987807</v>
      </c>
      <c r="AB21">
        <f t="shared" si="6"/>
        <v>27.347198556587866</v>
      </c>
      <c r="AC21">
        <f t="shared" si="7"/>
        <v>41.419054759402201</v>
      </c>
    </row>
    <row r="22" spans="1:29" ht="15.75">
      <c r="A22" s="37"/>
      <c r="F22" s="37"/>
      <c r="H22" s="152">
        <v>2</v>
      </c>
      <c r="I22" s="153">
        <v>1</v>
      </c>
      <c r="J22" s="153">
        <v>-1</v>
      </c>
      <c r="K22" s="153">
        <v>-1</v>
      </c>
      <c r="L22" s="37"/>
    </row>
    <row r="23" spans="1:29" ht="15.75">
      <c r="A23" s="37"/>
      <c r="B23" s="37"/>
      <c r="C23" s="37"/>
      <c r="D23" s="37"/>
      <c r="E23" s="37"/>
      <c r="F23" s="37"/>
      <c r="H23" s="152">
        <v>3</v>
      </c>
      <c r="I23" s="153">
        <v>0</v>
      </c>
      <c r="J23" s="153">
        <v>0</v>
      </c>
      <c r="K23" s="153">
        <v>-1</v>
      </c>
      <c r="L23" s="37"/>
    </row>
    <row r="24" spans="1:29" ht="15.75">
      <c r="A24" s="37"/>
      <c r="B24" s="37"/>
      <c r="C24" s="37"/>
      <c r="D24" s="37"/>
      <c r="E24" s="37"/>
      <c r="F24" s="37"/>
      <c r="H24" s="152">
        <v>4</v>
      </c>
      <c r="I24" s="153">
        <v>-1</v>
      </c>
      <c r="J24" s="153">
        <v>1</v>
      </c>
      <c r="K24" s="153">
        <v>-1</v>
      </c>
      <c r="L24" s="37"/>
    </row>
    <row r="25" spans="1:29" ht="15.75">
      <c r="H25" s="152">
        <v>5</v>
      </c>
      <c r="I25" s="153">
        <v>1</v>
      </c>
      <c r="J25" s="153">
        <v>1</v>
      </c>
      <c r="K25" s="153">
        <v>-1</v>
      </c>
      <c r="M25" s="156" t="s">
        <v>6</v>
      </c>
      <c r="N25" s="156"/>
      <c r="O25" s="156"/>
      <c r="P25" s="156"/>
      <c r="Q25" s="156"/>
      <c r="R25" s="156"/>
      <c r="S25" s="156"/>
      <c r="T25" s="156"/>
      <c r="U25" s="156"/>
    </row>
    <row r="26" spans="1:29" ht="18" thickBot="1">
      <c r="H26" s="152">
        <v>6</v>
      </c>
      <c r="I26" s="153">
        <v>0</v>
      </c>
      <c r="J26" s="153">
        <v>-1</v>
      </c>
      <c r="K26" s="153">
        <v>0</v>
      </c>
      <c r="M26" s="159" t="s">
        <v>43</v>
      </c>
      <c r="N26" s="159" t="s">
        <v>44</v>
      </c>
      <c r="O26" s="159" t="s">
        <v>3</v>
      </c>
      <c r="P26" s="165" t="s">
        <v>45</v>
      </c>
      <c r="R26" s="158"/>
      <c r="S26" s="159" t="s">
        <v>46</v>
      </c>
    </row>
    <row r="27" spans="1:29" ht="15.75">
      <c r="H27" s="152">
        <v>7</v>
      </c>
      <c r="I27" s="153">
        <v>-1</v>
      </c>
      <c r="J27" s="153">
        <v>0</v>
      </c>
      <c r="K27" s="153">
        <v>0</v>
      </c>
      <c r="M27" s="160">
        <v>0.15</v>
      </c>
      <c r="N27" s="160">
        <v>0</v>
      </c>
      <c r="O27" s="161">
        <v>3</v>
      </c>
      <c r="P27" s="163">
        <f t="shared" ref="P27:P42" si="8">-LOG10(S27/$B$35)</f>
        <v>0.24600900441891935</v>
      </c>
      <c r="R27" s="158"/>
      <c r="S27" s="162">
        <v>10600000000</v>
      </c>
    </row>
    <row r="28" spans="1:29" ht="15.75">
      <c r="H28" s="152">
        <v>8</v>
      </c>
      <c r="I28" s="153">
        <v>0</v>
      </c>
      <c r="J28" s="153">
        <v>0</v>
      </c>
      <c r="K28" s="153">
        <v>0</v>
      </c>
      <c r="M28" s="160">
        <v>0.45</v>
      </c>
      <c r="N28" s="160">
        <v>0</v>
      </c>
      <c r="O28" s="161">
        <v>3</v>
      </c>
      <c r="P28" s="163">
        <f t="shared" si="8"/>
        <v>0.84643323305262252</v>
      </c>
      <c r="R28" s="158"/>
      <c r="S28" s="162">
        <v>2660000000</v>
      </c>
    </row>
    <row r="29" spans="1:29" ht="15.75">
      <c r="H29" s="152">
        <v>9</v>
      </c>
      <c r="I29" s="153">
        <v>0</v>
      </c>
      <c r="J29" s="153">
        <v>0</v>
      </c>
      <c r="K29" s="153">
        <v>0</v>
      </c>
      <c r="M29" s="160">
        <v>0.3</v>
      </c>
      <c r="N29" s="160">
        <v>0.28999999999999998</v>
      </c>
      <c r="O29" s="161">
        <v>3</v>
      </c>
      <c r="P29" s="163">
        <f t="shared" si="8"/>
        <v>3.0225244921083037</v>
      </c>
      <c r="R29" s="158"/>
      <c r="S29" s="164">
        <v>17733333.333333336</v>
      </c>
    </row>
    <row r="30" spans="1:29" ht="15.75">
      <c r="A30" s="50">
        <v>0.3</v>
      </c>
      <c r="B30" s="50">
        <v>0.28999999999999998</v>
      </c>
      <c r="C30" s="48">
        <v>5</v>
      </c>
      <c r="D30" s="48">
        <v>5</v>
      </c>
      <c r="E30" s="51" t="s">
        <v>31</v>
      </c>
      <c r="F30" s="93">
        <v>16866666.666666664</v>
      </c>
      <c r="G30" s="93">
        <v>1163333.3333333335</v>
      </c>
      <c r="H30" s="152">
        <v>10</v>
      </c>
      <c r="I30" s="153">
        <v>1</v>
      </c>
      <c r="J30" s="153">
        <v>0</v>
      </c>
      <c r="K30" s="153">
        <v>0</v>
      </c>
      <c r="M30" s="160">
        <v>0.15</v>
      </c>
      <c r="N30" s="160">
        <v>0.57999999999999996</v>
      </c>
      <c r="O30" s="161">
        <v>3</v>
      </c>
      <c r="P30" s="163">
        <f t="shared" si="8"/>
        <v>3.3418959439693969</v>
      </c>
      <c r="R30" s="158"/>
      <c r="S30" s="162">
        <v>8500000</v>
      </c>
    </row>
    <row r="31" spans="1:29" ht="16.5">
      <c r="A31" s="50">
        <v>0.3</v>
      </c>
      <c r="B31" s="50">
        <v>0.28999999999999998</v>
      </c>
      <c r="C31" s="48">
        <v>5</v>
      </c>
      <c r="D31" s="48">
        <v>5</v>
      </c>
      <c r="E31" s="51" t="s">
        <v>33</v>
      </c>
      <c r="F31" s="92">
        <v>3790000</v>
      </c>
      <c r="G31" s="92">
        <v>168333.33333333331</v>
      </c>
      <c r="H31" s="152">
        <v>11</v>
      </c>
      <c r="I31" s="153">
        <v>0</v>
      </c>
      <c r="J31" s="153">
        <v>1</v>
      </c>
      <c r="K31" s="153">
        <v>0</v>
      </c>
      <c r="M31" s="160">
        <v>0.45</v>
      </c>
      <c r="N31" s="160">
        <v>0.57999999999999996</v>
      </c>
      <c r="O31" s="161">
        <v>3</v>
      </c>
      <c r="P31" s="163">
        <f t="shared" si="8"/>
        <v>4.6940145999408154</v>
      </c>
      <c r="R31" s="158"/>
      <c r="S31" s="164">
        <v>377833.33333333337</v>
      </c>
    </row>
    <row r="32" spans="1:29" ht="15.75">
      <c r="E32" t="s">
        <v>47</v>
      </c>
      <c r="F32" s="90">
        <f>AVERAGE(F30:F31)</f>
        <v>10328333.333333332</v>
      </c>
      <c r="G32" s="90">
        <f>AVERAGE(G30:G31)</f>
        <v>665833.33333333337</v>
      </c>
      <c r="H32" s="152">
        <v>12</v>
      </c>
      <c r="I32" s="153">
        <v>-1</v>
      </c>
      <c r="J32" s="153">
        <v>-1</v>
      </c>
      <c r="K32" s="153">
        <v>1</v>
      </c>
      <c r="M32" s="160">
        <v>0.3</v>
      </c>
      <c r="N32" s="160">
        <v>0</v>
      </c>
      <c r="O32" s="161">
        <v>5</v>
      </c>
      <c r="P32" s="163">
        <f t="shared" si="8"/>
        <v>1.2031290079375279</v>
      </c>
      <c r="R32" s="158"/>
      <c r="S32" s="164">
        <v>1170000000</v>
      </c>
    </row>
    <row r="33" spans="1:19" ht="15.75">
      <c r="H33" s="152">
        <v>13</v>
      </c>
      <c r="I33" s="153">
        <v>1</v>
      </c>
      <c r="J33" s="153">
        <v>-1</v>
      </c>
      <c r="K33" s="153">
        <v>1</v>
      </c>
      <c r="M33" s="160">
        <v>0.15</v>
      </c>
      <c r="N33" s="160">
        <v>0.28999999999999998</v>
      </c>
      <c r="O33" s="161">
        <v>5</v>
      </c>
      <c r="P33" s="163">
        <f t="shared" si="8"/>
        <v>1.5231268426774891</v>
      </c>
      <c r="R33" s="158"/>
      <c r="S33" s="164">
        <v>560000000</v>
      </c>
    </row>
    <row r="34" spans="1:19" ht="15.75">
      <c r="B34" t="s">
        <v>48</v>
      </c>
      <c r="C34" t="s">
        <v>49</v>
      </c>
      <c r="H34" s="152">
        <v>14</v>
      </c>
      <c r="I34" s="153">
        <v>0</v>
      </c>
      <c r="J34" s="153">
        <v>0</v>
      </c>
      <c r="K34" s="153">
        <v>1</v>
      </c>
      <c r="M34" s="160">
        <v>0.3</v>
      </c>
      <c r="N34" s="160">
        <v>0.28999999999999998</v>
      </c>
      <c r="O34" s="161">
        <v>5</v>
      </c>
      <c r="P34" s="163">
        <f t="shared" si="8"/>
        <v>3.2572846239176543</v>
      </c>
      <c r="R34" s="158"/>
      <c r="S34" s="162">
        <v>10328333.333333332</v>
      </c>
    </row>
    <row r="35" spans="1:19" ht="15.75">
      <c r="A35" t="s">
        <v>50</v>
      </c>
      <c r="B35">
        <v>18677333333.333328</v>
      </c>
      <c r="C35">
        <f>LOG(B35)</f>
        <v>10.271314869683689</v>
      </c>
      <c r="H35" s="152">
        <v>15</v>
      </c>
      <c r="I35" s="153">
        <v>-1</v>
      </c>
      <c r="J35" s="153">
        <v>1</v>
      </c>
      <c r="K35" s="153">
        <v>1</v>
      </c>
      <c r="M35" s="160">
        <v>0.3</v>
      </c>
      <c r="N35" s="160">
        <v>0.28999999999999998</v>
      </c>
      <c r="O35" s="161">
        <v>5</v>
      </c>
      <c r="P35" s="163">
        <f t="shared" si="8"/>
        <v>3.2572846239176543</v>
      </c>
      <c r="R35" s="158"/>
      <c r="S35" s="164">
        <v>10328333.333333332</v>
      </c>
    </row>
    <row r="36" spans="1:19" ht="16.5" thickBot="1">
      <c r="H36" s="154">
        <v>16</v>
      </c>
      <c r="I36" s="155">
        <v>1</v>
      </c>
      <c r="J36" s="155">
        <v>1</v>
      </c>
      <c r="K36" s="155">
        <v>1</v>
      </c>
      <c r="M36" s="160">
        <v>0.45</v>
      </c>
      <c r="N36" s="160">
        <v>0.28999999999999998</v>
      </c>
      <c r="O36" s="161">
        <v>5</v>
      </c>
      <c r="P36" s="163">
        <f t="shared" si="8"/>
        <v>4.347466645177696</v>
      </c>
      <c r="R36" s="158"/>
      <c r="S36" s="164">
        <v>839166.66666666663</v>
      </c>
    </row>
    <row r="37" spans="1:19" ht="15.75">
      <c r="M37" s="160">
        <v>0.3</v>
      </c>
      <c r="N37" s="160">
        <v>0.57999999999999996</v>
      </c>
      <c r="O37" s="161">
        <v>5</v>
      </c>
      <c r="P37" s="163">
        <f t="shared" si="8"/>
        <v>4.1249284022918431</v>
      </c>
      <c r="R37" s="158"/>
      <c r="S37" s="164">
        <v>1400833.3333333335</v>
      </c>
    </row>
    <row r="38" spans="1:19" ht="15.75">
      <c r="M38" s="160">
        <v>0.15</v>
      </c>
      <c r="N38" s="160">
        <v>0</v>
      </c>
      <c r="O38" s="161">
        <v>7</v>
      </c>
      <c r="P38" s="163">
        <f t="shared" si="8"/>
        <v>8.2855133385398821E-2</v>
      </c>
      <c r="R38" s="158"/>
      <c r="S38" s="164">
        <v>15433333333.333334</v>
      </c>
    </row>
    <row r="39" spans="1:19" ht="15.75">
      <c r="M39" s="160">
        <v>0.45</v>
      </c>
      <c r="N39" s="160">
        <v>0</v>
      </c>
      <c r="O39" s="161">
        <v>7</v>
      </c>
      <c r="P39" s="163">
        <f t="shared" si="8"/>
        <v>0.87250713948042502</v>
      </c>
      <c r="R39" s="158"/>
      <c r="S39" s="164">
        <v>2505000000</v>
      </c>
    </row>
    <row r="40" spans="1:19" ht="15.75">
      <c r="M40" s="160">
        <v>0.3</v>
      </c>
      <c r="N40" s="160">
        <v>0.28999999999999998</v>
      </c>
      <c r="O40" s="161">
        <v>7</v>
      </c>
      <c r="P40" s="163">
        <f t="shared" si="8"/>
        <v>0.88274006448728148</v>
      </c>
      <c r="R40" s="158"/>
      <c r="S40" s="164">
        <v>2446666666.6666665</v>
      </c>
    </row>
    <row r="41" spans="1:19" ht="15.75">
      <c r="M41" s="160">
        <v>0.15</v>
      </c>
      <c r="N41" s="160">
        <v>0.57999999999999996</v>
      </c>
      <c r="O41" s="161">
        <v>7</v>
      </c>
      <c r="P41" s="163">
        <f t="shared" si="8"/>
        <v>2.749740966091696</v>
      </c>
      <c r="R41" s="158"/>
      <c r="S41" s="164">
        <v>33233333.333333336</v>
      </c>
    </row>
    <row r="42" spans="1:19" ht="16.5" thickBot="1">
      <c r="M42" s="166">
        <v>0.45</v>
      </c>
      <c r="N42" s="166">
        <v>0.57999999999999996</v>
      </c>
      <c r="O42" s="167">
        <v>7</v>
      </c>
      <c r="P42" s="169">
        <f t="shared" si="8"/>
        <v>2.8089168717847333</v>
      </c>
      <c r="R42" s="158"/>
      <c r="S42" s="168">
        <v>29000000</v>
      </c>
    </row>
    <row r="44" spans="1:19" ht="18" thickBot="1">
      <c r="M44" s="159" t="s">
        <v>43</v>
      </c>
      <c r="N44" s="159" t="s">
        <v>44</v>
      </c>
      <c r="O44" s="159" t="s">
        <v>3</v>
      </c>
      <c r="P44" s="165" t="s">
        <v>51</v>
      </c>
      <c r="Q44" s="165" t="s">
        <v>52</v>
      </c>
    </row>
    <row r="45" spans="1:19" ht="15.75">
      <c r="M45" s="160">
        <v>0.15</v>
      </c>
      <c r="N45" s="160">
        <v>0</v>
      </c>
      <c r="O45" s="161">
        <v>3</v>
      </c>
      <c r="P45" s="163">
        <f t="shared" ref="P45:P60" si="9">-LOG10(Q45/$B$35)</f>
        <v>1.124670124269421</v>
      </c>
      <c r="Q45" s="162">
        <v>1401666666.6666665</v>
      </c>
    </row>
    <row r="46" spans="1:19" ht="15.75">
      <c r="M46" s="160">
        <v>0.45</v>
      </c>
      <c r="N46" s="160">
        <v>0</v>
      </c>
      <c r="O46" s="161">
        <v>3</v>
      </c>
      <c r="P46" s="163">
        <f t="shared" si="9"/>
        <v>4.3575010172999731</v>
      </c>
      <c r="Q46" s="164">
        <v>820000</v>
      </c>
    </row>
    <row r="47" spans="1:19" ht="15.75">
      <c r="M47" s="160">
        <v>0.3</v>
      </c>
      <c r="N47" s="160">
        <v>0.28999999999999998</v>
      </c>
      <c r="O47" s="161">
        <v>3</v>
      </c>
      <c r="P47" s="163">
        <f t="shared" si="9"/>
        <v>4.4060134435811458</v>
      </c>
      <c r="Q47" s="164">
        <v>733333.33333333326</v>
      </c>
    </row>
    <row r="48" spans="1:19" ht="15.75">
      <c r="M48" s="160">
        <v>0.15</v>
      </c>
      <c r="N48" s="160">
        <v>0.57999999999999996</v>
      </c>
      <c r="O48" s="161">
        <v>3</v>
      </c>
      <c r="P48" s="163">
        <f t="shared" si="9"/>
        <v>4.4372122139708958</v>
      </c>
      <c r="Q48" s="162">
        <v>682500</v>
      </c>
    </row>
    <row r="49" spans="13:17" ht="15.75">
      <c r="M49" s="160">
        <v>0.45</v>
      </c>
      <c r="N49" s="160">
        <v>0.57999999999999996</v>
      </c>
      <c r="O49" s="161">
        <v>3</v>
      </c>
      <c r="P49" s="163">
        <f t="shared" si="9"/>
        <v>6.0160423645803833</v>
      </c>
      <c r="Q49" s="162">
        <v>18000</v>
      </c>
    </row>
    <row r="50" spans="13:17" ht="15.75">
      <c r="M50" s="160">
        <v>0.3</v>
      </c>
      <c r="N50" s="160">
        <v>0</v>
      </c>
      <c r="O50" s="161">
        <v>5</v>
      </c>
      <c r="P50" s="163">
        <f t="shared" si="9"/>
        <v>2.2951177843563144</v>
      </c>
      <c r="Q50" s="164">
        <v>94666666.666666672</v>
      </c>
    </row>
    <row r="51" spans="13:17" ht="15.75">
      <c r="M51" s="160">
        <v>0.15</v>
      </c>
      <c r="N51" s="160">
        <v>0.28999999999999998</v>
      </c>
      <c r="O51" s="161">
        <v>5</v>
      </c>
      <c r="P51" s="163">
        <f t="shared" si="9"/>
        <v>2.4221002634746007</v>
      </c>
      <c r="Q51" s="164">
        <v>70666666.666666672</v>
      </c>
    </row>
    <row r="52" spans="13:17" ht="15.75">
      <c r="M52" s="160">
        <v>0.3</v>
      </c>
      <c r="N52" s="160">
        <v>0.28999999999999998</v>
      </c>
      <c r="O52" s="161">
        <v>5</v>
      </c>
      <c r="P52" s="163">
        <f t="shared" si="9"/>
        <v>4.4479493364173228</v>
      </c>
      <c r="Q52" s="162">
        <v>665833.33333333337</v>
      </c>
    </row>
    <row r="53" spans="13:17" ht="15.75">
      <c r="M53" s="160">
        <v>0.3</v>
      </c>
      <c r="N53" s="160">
        <v>0.28999999999999998</v>
      </c>
      <c r="O53" s="161">
        <v>5</v>
      </c>
      <c r="P53" s="163">
        <f t="shared" si="9"/>
        <v>4.4479493364173228</v>
      </c>
      <c r="Q53" s="164">
        <v>665833.33333333337</v>
      </c>
    </row>
    <row r="54" spans="13:17" ht="15.75">
      <c r="M54" s="160">
        <v>0.45</v>
      </c>
      <c r="N54" s="160">
        <v>0.28999999999999998</v>
      </c>
      <c r="O54" s="161">
        <v>5</v>
      </c>
      <c r="P54" s="163">
        <f t="shared" si="9"/>
        <v>5.4696825234505226</v>
      </c>
      <c r="Q54" s="164">
        <v>63333.333333333328</v>
      </c>
    </row>
    <row r="55" spans="13:17" ht="15.75">
      <c r="M55" s="160">
        <v>0.3</v>
      </c>
      <c r="N55" s="160">
        <v>0.57999999999999996</v>
      </c>
      <c r="O55" s="161">
        <v>5</v>
      </c>
      <c r="P55" s="163">
        <f t="shared" si="9"/>
        <v>4.6015332544751528</v>
      </c>
      <c r="Q55" s="164">
        <v>467500</v>
      </c>
    </row>
    <row r="56" spans="13:17" ht="15.75">
      <c r="M56" s="160">
        <v>0.15</v>
      </c>
      <c r="N56" s="160">
        <v>0</v>
      </c>
      <c r="O56" s="161">
        <v>7</v>
      </c>
      <c r="P56" s="163">
        <f t="shared" si="9"/>
        <v>0.15238911685791284</v>
      </c>
      <c r="Q56" s="164">
        <v>13150000000</v>
      </c>
    </row>
    <row r="57" spans="13:17" ht="15.75">
      <c r="M57" s="160">
        <v>0.45</v>
      </c>
      <c r="N57" s="160">
        <v>0</v>
      </c>
      <c r="O57" s="161">
        <v>7</v>
      </c>
      <c r="P57" s="163">
        <f t="shared" si="9"/>
        <v>3.8608188240676165</v>
      </c>
      <c r="Q57" s="164">
        <v>2573333.3333333302</v>
      </c>
    </row>
    <row r="58" spans="13:17" ht="15.75">
      <c r="M58" s="160">
        <v>0.3</v>
      </c>
      <c r="N58" s="160">
        <v>0.28999999999999998</v>
      </c>
      <c r="O58" s="161">
        <v>7</v>
      </c>
      <c r="P58" s="163">
        <f t="shared" si="9"/>
        <v>1.5609154035668888</v>
      </c>
      <c r="Q58" s="164">
        <v>513333333.33333337</v>
      </c>
    </row>
    <row r="59" spans="13:17" ht="15.75">
      <c r="M59" s="160">
        <v>0.15</v>
      </c>
      <c r="N59" s="160">
        <v>0.57999999999999996</v>
      </c>
      <c r="O59" s="161">
        <v>7</v>
      </c>
      <c r="P59" s="163">
        <f t="shared" si="9"/>
        <v>2.6378464141041031</v>
      </c>
      <c r="Q59" s="164">
        <v>43000000</v>
      </c>
    </row>
    <row r="60" spans="13:17" ht="16.5" thickBot="1">
      <c r="M60" s="166">
        <v>0.45</v>
      </c>
      <c r="N60" s="166">
        <v>0.57999999999999996</v>
      </c>
      <c r="O60" s="167">
        <v>7</v>
      </c>
      <c r="P60" s="169">
        <f t="shared" si="9"/>
        <v>4.2542815303849091</v>
      </c>
      <c r="Q60" s="168">
        <v>1040000</v>
      </c>
    </row>
  </sheetData>
  <sortState xmlns:xlrd2="http://schemas.microsoft.com/office/spreadsheetml/2017/richdata2" ref="I21:K36">
    <sortCondition ref="K21:K36"/>
  </sortState>
  <mergeCells count="2">
    <mergeCell ref="B2:E2"/>
    <mergeCell ref="G4:L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I19"/>
  <sheetViews>
    <sheetView workbookViewId="0">
      <selection activeCell="E13" sqref="E13"/>
    </sheetView>
  </sheetViews>
  <sheetFormatPr defaultColWidth="11.42578125" defaultRowHeight="15"/>
  <cols>
    <col min="7" max="7" width="14.5703125" bestFit="1" customWidth="1"/>
  </cols>
  <sheetData>
    <row r="2" spans="2:9" ht="15.75" thickBot="1"/>
    <row r="3" spans="2:9" ht="16.5">
      <c r="B3" s="110" t="s">
        <v>256</v>
      </c>
      <c r="C3" s="111">
        <v>3</v>
      </c>
      <c r="D3" s="101"/>
      <c r="E3" s="110" t="s">
        <v>256</v>
      </c>
      <c r="F3" s="111">
        <v>5</v>
      </c>
      <c r="G3" s="101"/>
      <c r="H3" s="110" t="s">
        <v>256</v>
      </c>
      <c r="I3" s="111">
        <v>7</v>
      </c>
    </row>
    <row r="4" spans="2:9" ht="17.25" thickBot="1">
      <c r="B4" s="112" t="s">
        <v>4</v>
      </c>
      <c r="C4" s="113" t="s">
        <v>67</v>
      </c>
      <c r="D4" s="101"/>
      <c r="E4" s="112" t="s">
        <v>4</v>
      </c>
      <c r="F4" s="113" t="s">
        <v>67</v>
      </c>
      <c r="G4" s="101"/>
      <c r="H4" s="112" t="s">
        <v>4</v>
      </c>
      <c r="I4" s="113" t="s">
        <v>67</v>
      </c>
    </row>
    <row r="5" spans="2:9" ht="15.75">
      <c r="B5" s="103">
        <v>3</v>
      </c>
      <c r="C5" s="104">
        <v>15433333333.333334</v>
      </c>
      <c r="D5" s="102"/>
      <c r="E5" s="103">
        <v>11</v>
      </c>
      <c r="F5" s="104">
        <v>15133333333.3333</v>
      </c>
      <c r="G5" s="102"/>
      <c r="H5" s="103">
        <v>19</v>
      </c>
      <c r="I5" s="104">
        <v>17500000000</v>
      </c>
    </row>
    <row r="6" spans="2:9" ht="15.75">
      <c r="B6" s="105">
        <v>4</v>
      </c>
      <c r="C6" s="106">
        <v>10700000000</v>
      </c>
      <c r="D6" s="102"/>
      <c r="E6" s="105">
        <v>15</v>
      </c>
      <c r="F6" s="106">
        <v>21000000000</v>
      </c>
      <c r="G6" s="102"/>
      <c r="H6" s="105">
        <v>20</v>
      </c>
      <c r="I6" s="106">
        <v>25000000000</v>
      </c>
    </row>
    <row r="7" spans="2:9" ht="15.75">
      <c r="B7" s="105">
        <v>5</v>
      </c>
      <c r="C7" s="106">
        <v>16100000000</v>
      </c>
      <c r="D7" s="102"/>
      <c r="E7" s="105">
        <v>16</v>
      </c>
      <c r="F7" s="106">
        <v>11766666666.666668</v>
      </c>
      <c r="G7" s="102"/>
      <c r="H7" s="105">
        <v>21</v>
      </c>
      <c r="I7" s="106">
        <v>17333333333.333332</v>
      </c>
    </row>
    <row r="8" spans="2:9" ht="15.75">
      <c r="B8" s="105">
        <v>6</v>
      </c>
      <c r="C8" s="106">
        <v>2633333333.333333</v>
      </c>
      <c r="D8" s="102"/>
      <c r="E8" s="105">
        <v>17</v>
      </c>
      <c r="F8" s="106">
        <v>23500000000</v>
      </c>
      <c r="G8" s="102"/>
      <c r="H8" s="105">
        <v>22</v>
      </c>
      <c r="I8" s="106">
        <v>26333333333.333302</v>
      </c>
    </row>
    <row r="9" spans="2:9" ht="16.5" thickBot="1">
      <c r="B9" s="105">
        <v>7</v>
      </c>
      <c r="C9" s="106">
        <v>11866666666.666668</v>
      </c>
      <c r="D9" s="102"/>
      <c r="E9" s="108" t="s">
        <v>257</v>
      </c>
      <c r="F9" s="109">
        <v>18666666666.666664</v>
      </c>
      <c r="G9" s="102"/>
      <c r="H9" s="108">
        <v>23</v>
      </c>
      <c r="I9" s="109">
        <v>36333333333.333298</v>
      </c>
    </row>
    <row r="10" spans="2:9" ht="15.75">
      <c r="B10" s="105">
        <v>8</v>
      </c>
      <c r="C10" s="106">
        <v>7300000000</v>
      </c>
      <c r="D10" s="102"/>
      <c r="E10" s="114" t="s">
        <v>81</v>
      </c>
      <c r="F10" s="116">
        <f>AVERAGE(F5:F9)</f>
        <v>18013333333.333324</v>
      </c>
      <c r="G10" s="102"/>
      <c r="H10" s="114" t="s">
        <v>81</v>
      </c>
      <c r="I10" s="116">
        <f>AVERAGE(I5:I9)</f>
        <v>24499999999.999985</v>
      </c>
    </row>
    <row r="11" spans="2:9" ht="15.75">
      <c r="B11" s="105">
        <v>9</v>
      </c>
      <c r="C11" s="107">
        <v>23166666666.666664</v>
      </c>
      <c r="D11" s="102"/>
      <c r="E11" s="102"/>
      <c r="F11" s="102"/>
      <c r="G11" s="102"/>
      <c r="H11" s="102"/>
      <c r="I11" s="102"/>
    </row>
    <row r="12" spans="2:9" ht="15.75">
      <c r="B12" s="105">
        <v>10</v>
      </c>
      <c r="C12" s="106">
        <v>18100000000</v>
      </c>
      <c r="D12" s="102"/>
      <c r="E12" s="102"/>
      <c r="F12" s="102"/>
      <c r="G12" s="102"/>
      <c r="H12" s="102"/>
      <c r="I12" s="102"/>
    </row>
    <row r="13" spans="2:9" ht="15.75">
      <c r="B13" s="105">
        <v>12</v>
      </c>
      <c r="C13" s="106">
        <v>15033333333.333334</v>
      </c>
      <c r="D13" s="102"/>
      <c r="E13" s="102"/>
      <c r="F13" s="102"/>
      <c r="G13" s="102"/>
      <c r="H13" s="102"/>
      <c r="I13" s="102"/>
    </row>
    <row r="14" spans="2:9" ht="15.75">
      <c r="B14" s="105">
        <v>13</v>
      </c>
      <c r="C14" s="106">
        <v>19266666666.666664</v>
      </c>
      <c r="D14" s="102"/>
      <c r="E14" s="102"/>
      <c r="F14" s="102"/>
      <c r="G14" s="102"/>
      <c r="H14" s="102"/>
      <c r="I14" s="102"/>
    </row>
    <row r="15" spans="2:9" ht="15.75">
      <c r="B15" s="105">
        <v>14</v>
      </c>
      <c r="C15" s="106">
        <v>21000000000</v>
      </c>
      <c r="D15" s="102"/>
      <c r="E15" s="102"/>
      <c r="F15" s="102"/>
      <c r="G15" s="102"/>
      <c r="H15" s="102"/>
      <c r="I15" s="102"/>
    </row>
    <row r="16" spans="2:9" ht="16.5" thickBot="1">
      <c r="B16" s="108" t="s">
        <v>258</v>
      </c>
      <c r="C16" s="109">
        <v>2633333333.333333</v>
      </c>
      <c r="D16" s="102"/>
      <c r="E16" s="102"/>
      <c r="F16" s="102"/>
      <c r="G16" s="102"/>
      <c r="H16" s="102"/>
      <c r="I16" s="102"/>
    </row>
    <row r="17" spans="2:7">
      <c r="B17" s="114" t="s">
        <v>81</v>
      </c>
      <c r="C17" s="115">
        <f>AVERAGE(C5:C16)</f>
        <v>13602777777.777779</v>
      </c>
    </row>
    <row r="19" spans="2:7">
      <c r="G19" s="184">
        <f>AVERAGE(C17,F10,I10)</f>
        <v>18705370370.370361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T36"/>
  <sheetViews>
    <sheetView topLeftCell="A4" workbookViewId="0">
      <selection activeCell="O35" sqref="N25:O35"/>
    </sheetView>
  </sheetViews>
  <sheetFormatPr defaultColWidth="11.42578125" defaultRowHeight="15"/>
  <cols>
    <col min="3" max="3" width="13" bestFit="1" customWidth="1"/>
    <col min="5" max="5" width="14.7109375" bestFit="1" customWidth="1"/>
    <col min="6" max="6" width="13" bestFit="1" customWidth="1"/>
    <col min="8" max="8" width="10.85546875" bestFit="1" customWidth="1"/>
    <col min="15" max="15" width="13.85546875" bestFit="1" customWidth="1"/>
    <col min="16" max="16" width="16.42578125" bestFit="1" customWidth="1"/>
    <col min="20" max="20" width="9.28515625" bestFit="1" customWidth="1"/>
  </cols>
  <sheetData>
    <row r="2" spans="2:20">
      <c r="C2" t="s">
        <v>117</v>
      </c>
    </row>
    <row r="4" spans="2:20" ht="15.75">
      <c r="B4" s="178" t="s">
        <v>9</v>
      </c>
      <c r="C4" s="178" t="s">
        <v>259</v>
      </c>
      <c r="D4" s="178" t="s">
        <v>9</v>
      </c>
      <c r="E4" s="178" t="s">
        <v>260</v>
      </c>
      <c r="F4" s="178" t="s">
        <v>261</v>
      </c>
      <c r="G4" s="178" t="s">
        <v>262</v>
      </c>
      <c r="H4" s="178"/>
    </row>
    <row r="5" spans="2:20" ht="16.5" thickBot="1">
      <c r="B5" s="179" t="s">
        <v>263</v>
      </c>
      <c r="C5" s="179" t="s">
        <v>264</v>
      </c>
      <c r="D5" s="179" t="s">
        <v>265</v>
      </c>
      <c r="E5" s="179" t="s">
        <v>266</v>
      </c>
      <c r="F5" s="179" t="s">
        <v>267</v>
      </c>
      <c r="G5" s="179" t="s">
        <v>268</v>
      </c>
      <c r="H5" s="179"/>
      <c r="N5" s="178" t="s">
        <v>9</v>
      </c>
      <c r="O5" s="178" t="s">
        <v>259</v>
      </c>
      <c r="P5" s="178" t="s">
        <v>9</v>
      </c>
      <c r="Q5" s="178" t="s">
        <v>260</v>
      </c>
      <c r="R5" s="178" t="s">
        <v>261</v>
      </c>
      <c r="S5" s="178" t="s">
        <v>262</v>
      </c>
      <c r="T5" s="161"/>
    </row>
    <row r="6" spans="2:20" ht="16.5" thickBot="1">
      <c r="B6" s="178" t="s">
        <v>269</v>
      </c>
      <c r="C6" s="180">
        <v>31.047051951741</v>
      </c>
      <c r="D6" s="161">
        <v>9</v>
      </c>
      <c r="E6" s="180">
        <v>3.4496724390823998</v>
      </c>
      <c r="F6" s="180">
        <v>6.4770641811049003</v>
      </c>
      <c r="G6" s="161" t="s">
        <v>270</v>
      </c>
      <c r="H6" s="161" t="s">
        <v>271</v>
      </c>
      <c r="N6" s="179" t="s">
        <v>263</v>
      </c>
      <c r="O6" s="179" t="s">
        <v>264</v>
      </c>
      <c r="P6" s="179" t="s">
        <v>265</v>
      </c>
      <c r="Q6" s="179" t="s">
        <v>266</v>
      </c>
      <c r="R6" s="179" t="s">
        <v>267</v>
      </c>
      <c r="S6" s="179" t="s">
        <v>268</v>
      </c>
      <c r="T6" s="167"/>
    </row>
    <row r="7" spans="2:20" ht="15.75">
      <c r="B7" s="178" t="s">
        <v>272</v>
      </c>
      <c r="C7" s="180">
        <v>3.1648619742500999</v>
      </c>
      <c r="D7" s="161">
        <v>1</v>
      </c>
      <c r="E7" s="180">
        <v>3.1648619742500999</v>
      </c>
      <c r="F7" s="180">
        <v>5.9423074200660997</v>
      </c>
      <c r="G7" s="161" t="s">
        <v>273</v>
      </c>
      <c r="H7" s="161"/>
      <c r="N7" s="161" t="s">
        <v>269</v>
      </c>
      <c r="O7" s="180">
        <v>38.151918240089998</v>
      </c>
      <c r="P7" s="161">
        <v>9</v>
      </c>
      <c r="Q7" s="180">
        <v>4.2391020266766999</v>
      </c>
      <c r="R7" s="180">
        <v>11.813652467057</v>
      </c>
      <c r="S7" s="161" t="s">
        <v>274</v>
      </c>
      <c r="T7" s="161" t="s">
        <v>275</v>
      </c>
    </row>
    <row r="8" spans="2:20" ht="15.75">
      <c r="B8" s="178" t="s">
        <v>276</v>
      </c>
      <c r="C8" s="180">
        <v>20.933932297656</v>
      </c>
      <c r="D8" s="161">
        <v>1</v>
      </c>
      <c r="E8" s="180">
        <v>20.933932297656</v>
      </c>
      <c r="F8" s="180">
        <v>39.305303749620002</v>
      </c>
      <c r="G8" s="161" t="s">
        <v>277</v>
      </c>
      <c r="H8" s="161"/>
      <c r="N8" s="161" t="s">
        <v>272</v>
      </c>
      <c r="O8" s="180">
        <v>17.382070710722999</v>
      </c>
      <c r="P8" s="161">
        <v>1</v>
      </c>
      <c r="Q8" s="180">
        <v>17.382070710722999</v>
      </c>
      <c r="R8" s="180">
        <v>48.440858757836999</v>
      </c>
      <c r="S8" s="161" t="s">
        <v>278</v>
      </c>
      <c r="T8" s="161"/>
    </row>
    <row r="9" spans="2:20" ht="15.75">
      <c r="B9" s="178" t="s">
        <v>279</v>
      </c>
      <c r="C9" s="180">
        <v>2.2601629383973001</v>
      </c>
      <c r="D9" s="161">
        <v>1</v>
      </c>
      <c r="E9" s="180">
        <v>2.2601629383973001</v>
      </c>
      <c r="F9" s="180">
        <v>4.2436552079269996</v>
      </c>
      <c r="G9" s="161" t="s">
        <v>280</v>
      </c>
      <c r="H9" s="161"/>
      <c r="N9" s="161" t="s">
        <v>276</v>
      </c>
      <c r="O9" s="180">
        <v>10.31528450889</v>
      </c>
      <c r="P9" s="161">
        <v>1</v>
      </c>
      <c r="Q9" s="180">
        <v>10.31528450889</v>
      </c>
      <c r="R9" s="180">
        <v>28.746934025171001</v>
      </c>
      <c r="S9" s="161" t="s">
        <v>281</v>
      </c>
      <c r="T9" s="161"/>
    </row>
    <row r="10" spans="2:20" ht="15.75">
      <c r="B10" s="178" t="s">
        <v>282</v>
      </c>
      <c r="C10" s="180">
        <v>5.6277174742547001E-5</v>
      </c>
      <c r="D10" s="161">
        <v>1</v>
      </c>
      <c r="E10" s="180">
        <v>5.6277174742547001E-5</v>
      </c>
      <c r="F10" s="180">
        <v>1.0566535784936999E-4</v>
      </c>
      <c r="G10" s="161" t="s">
        <v>283</v>
      </c>
      <c r="H10" s="161"/>
      <c r="N10" s="161" t="s">
        <v>279</v>
      </c>
      <c r="O10" s="180">
        <v>6.2018584062143001</v>
      </c>
      <c r="P10" s="161">
        <v>1</v>
      </c>
      <c r="Q10" s="180">
        <v>6.2018584062143001</v>
      </c>
      <c r="R10" s="180">
        <v>17.283518867874999</v>
      </c>
      <c r="S10" s="161" t="s">
        <v>284</v>
      </c>
      <c r="T10" s="161"/>
    </row>
    <row r="11" spans="2:20" ht="15.75">
      <c r="B11" s="178" t="s">
        <v>285</v>
      </c>
      <c r="C11" s="180">
        <v>0.15227334265257</v>
      </c>
      <c r="D11" s="161">
        <v>1</v>
      </c>
      <c r="E11" s="180">
        <v>0.15227334265257</v>
      </c>
      <c r="F11" s="180">
        <v>0.28590662761431002</v>
      </c>
      <c r="G11" s="161" t="s">
        <v>286</v>
      </c>
      <c r="H11" s="161"/>
      <c r="N11" s="161" t="s">
        <v>282</v>
      </c>
      <c r="O11" s="180">
        <v>1.754060129685</v>
      </c>
      <c r="P11" s="161">
        <v>1</v>
      </c>
      <c r="Q11" s="180">
        <v>1.754060129685</v>
      </c>
      <c r="R11" s="180">
        <v>4.8882656392832997</v>
      </c>
      <c r="S11" s="161" t="s">
        <v>287</v>
      </c>
      <c r="T11" s="161"/>
    </row>
    <row r="12" spans="2:20" ht="15.75">
      <c r="B12" s="178" t="s">
        <v>288</v>
      </c>
      <c r="C12" s="180">
        <v>0.68455105746537004</v>
      </c>
      <c r="D12" s="161">
        <v>1</v>
      </c>
      <c r="E12" s="180">
        <v>0.68455105746537004</v>
      </c>
      <c r="F12" s="180">
        <v>1.2853049710499</v>
      </c>
      <c r="G12" s="161" t="s">
        <v>289</v>
      </c>
      <c r="H12" s="161"/>
      <c r="N12" s="161" t="s">
        <v>285</v>
      </c>
      <c r="O12" s="180">
        <v>3.2922264956602998E-2</v>
      </c>
      <c r="P12" s="161">
        <v>1</v>
      </c>
      <c r="Q12" s="180">
        <v>3.2922264956602998E-2</v>
      </c>
      <c r="R12" s="180">
        <v>9.1748722766789997E-2</v>
      </c>
      <c r="S12" s="161" t="s">
        <v>290</v>
      </c>
      <c r="T12" s="161"/>
    </row>
    <row r="13" spans="2:20" ht="15.75">
      <c r="B13" s="178" t="s">
        <v>291</v>
      </c>
      <c r="C13" s="180">
        <v>8.8186972541955001E-3</v>
      </c>
      <c r="D13" s="161">
        <v>1</v>
      </c>
      <c r="E13" s="180">
        <v>8.8186972541955001E-3</v>
      </c>
      <c r="F13" s="180">
        <v>1.6557881688139001E-2</v>
      </c>
      <c r="G13" s="161" t="s">
        <v>292</v>
      </c>
      <c r="H13" s="161"/>
      <c r="N13" s="161" t="s">
        <v>288</v>
      </c>
      <c r="O13" s="180">
        <v>0.54714347901663996</v>
      </c>
      <c r="P13" s="161">
        <v>1</v>
      </c>
      <c r="Q13" s="180">
        <v>0.54714347901663996</v>
      </c>
      <c r="R13" s="180">
        <v>1.52479531515</v>
      </c>
      <c r="S13" s="161" t="s">
        <v>293</v>
      </c>
      <c r="T13" s="161"/>
    </row>
    <row r="14" spans="2:20" ht="15.75">
      <c r="B14" s="178" t="s">
        <v>294</v>
      </c>
      <c r="C14" s="180">
        <v>0.12009469624966999</v>
      </c>
      <c r="D14" s="161">
        <v>1</v>
      </c>
      <c r="E14" s="180">
        <v>0.12009469624966999</v>
      </c>
      <c r="F14" s="180">
        <v>0.22548838162335999</v>
      </c>
      <c r="G14" s="161" t="s">
        <v>295</v>
      </c>
      <c r="H14" s="161"/>
      <c r="N14" s="161" t="s">
        <v>291</v>
      </c>
      <c r="O14" s="180">
        <v>0.19663796356202001</v>
      </c>
      <c r="P14" s="161">
        <v>1</v>
      </c>
      <c r="Q14" s="180">
        <v>0.19663796356202001</v>
      </c>
      <c r="R14" s="180">
        <v>0.54799637959475</v>
      </c>
      <c r="S14" s="161" t="s">
        <v>296</v>
      </c>
      <c r="T14" s="161"/>
    </row>
    <row r="15" spans="2:20" ht="16.5" thickBot="1">
      <c r="B15" s="179" t="s">
        <v>297</v>
      </c>
      <c r="C15" s="181">
        <v>2.2549012424456998</v>
      </c>
      <c r="D15" s="167">
        <v>1</v>
      </c>
      <c r="E15" s="181">
        <v>2.2549012424456998</v>
      </c>
      <c r="F15" s="181">
        <v>4.2337759098249999</v>
      </c>
      <c r="G15" s="167" t="s">
        <v>298</v>
      </c>
      <c r="H15" s="167"/>
      <c r="N15" s="161" t="s">
        <v>294</v>
      </c>
      <c r="O15" s="180">
        <v>0.13282605161835001</v>
      </c>
      <c r="P15" s="161">
        <v>1</v>
      </c>
      <c r="Q15" s="180">
        <v>0.13282605161835001</v>
      </c>
      <c r="R15" s="180">
        <v>0.37016349276707999</v>
      </c>
      <c r="S15" s="161" t="s">
        <v>299</v>
      </c>
      <c r="T15" s="161"/>
    </row>
    <row r="16" spans="2:20" ht="16.5" thickBot="1">
      <c r="N16" s="167" t="s">
        <v>297</v>
      </c>
      <c r="O16" s="181">
        <v>1.2527039967378999</v>
      </c>
      <c r="P16" s="167">
        <v>1</v>
      </c>
      <c r="Q16" s="181">
        <v>1.2527039967378999</v>
      </c>
      <c r="R16" s="181">
        <v>3.4910718280488999</v>
      </c>
      <c r="S16" s="167" t="s">
        <v>300</v>
      </c>
      <c r="T16" s="167"/>
    </row>
    <row r="17" spans="2:20" ht="15.75">
      <c r="N17" s="176"/>
      <c r="O17" s="176"/>
      <c r="P17" s="176"/>
      <c r="Q17" s="176"/>
      <c r="R17" s="176"/>
      <c r="S17" s="176"/>
      <c r="T17" s="176"/>
    </row>
    <row r="18" spans="2:20" ht="16.5" thickBot="1">
      <c r="B18" s="173"/>
      <c r="C18" s="173"/>
      <c r="D18" s="173"/>
      <c r="E18" s="173"/>
      <c r="N18" s="177"/>
      <c r="O18" s="177"/>
      <c r="P18" s="177"/>
      <c r="Q18" s="177"/>
      <c r="R18" s="177"/>
      <c r="S18" s="176"/>
      <c r="T18" s="176"/>
    </row>
    <row r="19" spans="2:20" ht="15.75">
      <c r="B19" s="174" t="s">
        <v>301</v>
      </c>
      <c r="C19" s="182">
        <v>0.72979322824312998</v>
      </c>
      <c r="D19" s="174" t="s">
        <v>302</v>
      </c>
      <c r="E19" s="182">
        <v>0.90667808168127995</v>
      </c>
      <c r="N19" s="174" t="s">
        <v>301</v>
      </c>
      <c r="O19" s="182">
        <v>0.59902485032295005</v>
      </c>
      <c r="P19" s="174" t="s">
        <v>302</v>
      </c>
      <c r="Q19" s="182">
        <v>0.94658256255120998</v>
      </c>
      <c r="S19" s="176"/>
      <c r="T19" s="176"/>
    </row>
    <row r="20" spans="2:20" ht="15.75">
      <c r="B20" s="174" t="s">
        <v>260</v>
      </c>
      <c r="C20" s="182">
        <v>2.3288035996650001</v>
      </c>
      <c r="D20" s="174" t="s">
        <v>303</v>
      </c>
      <c r="E20" s="182">
        <v>0.76669520420320003</v>
      </c>
      <c r="N20" s="174" t="s">
        <v>260</v>
      </c>
      <c r="O20" s="182">
        <v>3.5307514344547002</v>
      </c>
      <c r="P20" s="174" t="s">
        <v>303</v>
      </c>
      <c r="Q20" s="182">
        <v>0.86645640637802002</v>
      </c>
      <c r="S20" s="176"/>
      <c r="T20" s="176"/>
    </row>
    <row r="21" spans="2:20" ht="15.75">
      <c r="B21" s="174" t="s">
        <v>304</v>
      </c>
      <c r="C21" s="182">
        <v>31.337688946724999</v>
      </c>
      <c r="D21" s="174" t="s">
        <v>305</v>
      </c>
      <c r="E21" s="182">
        <v>0.12150095458262999</v>
      </c>
      <c r="N21" s="174" t="s">
        <v>304</v>
      </c>
      <c r="O21" s="182">
        <v>16.965930948221999</v>
      </c>
      <c r="P21" s="174" t="s">
        <v>305</v>
      </c>
      <c r="Q21" s="182">
        <v>0.65592069171078005</v>
      </c>
      <c r="S21" s="176"/>
      <c r="T21" s="176"/>
    </row>
    <row r="22" spans="2:20" ht="16.5" thickBot="1">
      <c r="B22" s="175" t="s">
        <v>306</v>
      </c>
      <c r="C22" s="183">
        <v>30.082127332395</v>
      </c>
      <c r="D22" s="175" t="s">
        <v>307</v>
      </c>
      <c r="E22" s="183">
        <v>8.6136739659756998</v>
      </c>
      <c r="N22" s="175" t="s">
        <v>306</v>
      </c>
      <c r="O22" s="183">
        <v>13.868083099456999</v>
      </c>
      <c r="P22" s="175" t="s">
        <v>307</v>
      </c>
      <c r="Q22" s="183">
        <v>13.183126925132999</v>
      </c>
      <c r="S22" s="176"/>
      <c r="T22" s="176"/>
    </row>
    <row r="23" spans="2:20" ht="15.75">
      <c r="N23" s="176"/>
      <c r="O23" s="176"/>
      <c r="P23" s="176"/>
      <c r="Q23" s="176"/>
      <c r="R23" s="176"/>
      <c r="S23" s="176"/>
      <c r="T23" s="176"/>
    </row>
    <row r="24" spans="2:20" ht="15.75">
      <c r="N24" s="176"/>
      <c r="O24" s="176"/>
      <c r="P24" s="176"/>
      <c r="Q24" s="176"/>
      <c r="R24" s="176"/>
      <c r="S24" s="176"/>
      <c r="T24" s="176"/>
    </row>
    <row r="25" spans="2:20" ht="15.75">
      <c r="N25" s="174" t="s">
        <v>308</v>
      </c>
      <c r="O25" s="174" t="s">
        <v>309</v>
      </c>
      <c r="P25" s="176"/>
      <c r="Q25" s="176"/>
      <c r="R25" s="176"/>
      <c r="S25" s="176"/>
      <c r="T25" s="176"/>
    </row>
    <row r="26" spans="2:20" ht="15.75">
      <c r="B26" s="176" t="s">
        <v>308</v>
      </c>
      <c r="C26" s="176" t="s">
        <v>309</v>
      </c>
      <c r="N26" s="176">
        <v>-2.4623340766514001</v>
      </c>
      <c r="O26" s="176"/>
      <c r="P26" s="176"/>
      <c r="Q26" s="176"/>
      <c r="R26" s="176"/>
      <c r="S26" s="176"/>
      <c r="T26" s="176"/>
    </row>
    <row r="27" spans="2:20" ht="15.75">
      <c r="B27" s="176">
        <v>-5.5574858266206002</v>
      </c>
      <c r="C27" s="176"/>
      <c r="N27" s="176">
        <v>3.5590705747808</v>
      </c>
      <c r="O27" s="176" t="s">
        <v>310</v>
      </c>
      <c r="P27" s="176"/>
      <c r="Q27" s="176"/>
      <c r="R27" s="176"/>
      <c r="S27" s="176"/>
      <c r="T27" s="176"/>
    </row>
    <row r="28" spans="2:20" ht="15.75">
      <c r="B28" s="176">
        <v>4.4898999965827002</v>
      </c>
      <c r="C28" s="176" t="s">
        <v>310</v>
      </c>
      <c r="N28" s="176">
        <v>10.534006256763</v>
      </c>
      <c r="O28" s="176" t="s">
        <v>311</v>
      </c>
      <c r="P28" s="176"/>
      <c r="Q28" s="176"/>
      <c r="R28" s="176"/>
      <c r="S28" s="176"/>
      <c r="T28" s="176"/>
    </row>
    <row r="29" spans="2:20" ht="15.75">
      <c r="B29" s="176">
        <v>8.9645498444770997</v>
      </c>
      <c r="C29" s="176" t="s">
        <v>311</v>
      </c>
      <c r="N29" s="176">
        <v>1.3961531093682999</v>
      </c>
      <c r="O29" s="176" t="s">
        <v>312</v>
      </c>
      <c r="P29" s="176"/>
      <c r="Q29" s="176"/>
      <c r="R29" s="176"/>
      <c r="S29" s="176"/>
      <c r="T29" s="176"/>
    </row>
    <row r="30" spans="2:20" ht="15.75">
      <c r="B30" s="176">
        <v>2.3585900405152</v>
      </c>
      <c r="C30" s="176" t="s">
        <v>312</v>
      </c>
      <c r="N30" s="176">
        <v>-10.764354406178001</v>
      </c>
      <c r="O30" s="176" t="s">
        <v>313</v>
      </c>
      <c r="P30" s="176"/>
      <c r="Q30" s="176"/>
      <c r="R30" s="176"/>
      <c r="S30" s="176"/>
      <c r="T30" s="176"/>
    </row>
    <row r="31" spans="2:20" ht="15.75">
      <c r="B31" s="176">
        <v>6.0972203838269998E-2</v>
      </c>
      <c r="C31" s="176" t="s">
        <v>313</v>
      </c>
      <c r="N31" s="176">
        <v>0.21383490827103999</v>
      </c>
      <c r="O31" s="176" t="s">
        <v>314</v>
      </c>
      <c r="P31" s="176"/>
      <c r="Q31" s="176"/>
      <c r="R31" s="176"/>
      <c r="S31" s="176"/>
      <c r="T31" s="176"/>
    </row>
    <row r="32" spans="2:20" ht="15.75">
      <c r="B32" s="176">
        <v>-0.45988123867378</v>
      </c>
      <c r="C32" s="176" t="s">
        <v>314</v>
      </c>
      <c r="N32" s="176">
        <v>-0.45089729168499998</v>
      </c>
      <c r="O32" s="176" t="s">
        <v>315</v>
      </c>
      <c r="P32" s="176"/>
      <c r="Q32" s="176"/>
      <c r="R32" s="176"/>
      <c r="S32" s="176"/>
      <c r="T32" s="176"/>
    </row>
    <row r="33" spans="2:20" ht="15.75">
      <c r="B33" s="176">
        <v>-0.50434757358364002</v>
      </c>
      <c r="C33" s="176" t="s">
        <v>315</v>
      </c>
      <c r="N33" s="176">
        <v>12.138038466211</v>
      </c>
      <c r="O33" s="176" t="s">
        <v>316</v>
      </c>
      <c r="P33" s="176"/>
      <c r="Q33" s="176"/>
      <c r="R33" s="176"/>
      <c r="S33" s="176"/>
      <c r="T33" s="176"/>
    </row>
    <row r="34" spans="2:20" ht="15.75">
      <c r="B34" s="176">
        <v>2.5704966504478</v>
      </c>
      <c r="C34" s="176" t="s">
        <v>316</v>
      </c>
      <c r="N34" s="176">
        <v>-2.6689656189902999</v>
      </c>
      <c r="O34" s="176" t="s">
        <v>317</v>
      </c>
      <c r="P34" s="176"/>
      <c r="Q34" s="176"/>
      <c r="R34" s="176"/>
      <c r="S34" s="176"/>
      <c r="T34" s="176"/>
    </row>
    <row r="35" spans="2:20" ht="15.75">
      <c r="B35" s="176">
        <v>-2.5378342946235</v>
      </c>
      <c r="C35" s="176" t="s">
        <v>317</v>
      </c>
      <c r="N35" s="176">
        <v>-0.1723302760997</v>
      </c>
      <c r="O35" s="176" t="s">
        <v>318</v>
      </c>
      <c r="P35" s="176"/>
      <c r="Q35" s="176"/>
      <c r="R35" s="176"/>
      <c r="S35" s="176"/>
      <c r="T35" s="176"/>
    </row>
    <row r="36" spans="2:20" ht="15.75">
      <c r="B36" s="176">
        <v>-0.23120707274867999</v>
      </c>
      <c r="C36" s="176" t="s">
        <v>318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99FF"/>
  </sheetPr>
  <dimension ref="A3:Z311"/>
  <sheetViews>
    <sheetView topLeftCell="A52" zoomScale="90" zoomScaleNormal="90" workbookViewId="0">
      <selection activeCell="A300" sqref="A1:AA300"/>
    </sheetView>
  </sheetViews>
  <sheetFormatPr defaultColWidth="11.42578125" defaultRowHeight="15"/>
  <cols>
    <col min="1" max="1" width="9.5703125" customWidth="1"/>
    <col min="3" max="3" width="12.28515625" customWidth="1"/>
    <col min="4" max="4" width="11.42578125" customWidth="1"/>
    <col min="5" max="5" width="11.5703125" customWidth="1"/>
    <col min="6" max="6" width="11.42578125" customWidth="1"/>
    <col min="7" max="7" width="11.5703125" customWidth="1"/>
    <col min="8" max="8" width="10.42578125" customWidth="1"/>
    <col min="9" max="9" width="11.7109375" customWidth="1"/>
    <col min="10" max="10" width="10.85546875" customWidth="1"/>
    <col min="11" max="11" width="10.42578125" customWidth="1"/>
    <col min="12" max="12" width="12.28515625" customWidth="1"/>
    <col min="13" max="13" width="9.7109375" customWidth="1"/>
    <col min="14" max="14" width="7.85546875" customWidth="1"/>
    <col min="15" max="15" width="9.7109375" customWidth="1"/>
  </cols>
  <sheetData>
    <row r="3" spans="2:15">
      <c r="K3" s="8"/>
      <c r="O3" s="8"/>
    </row>
    <row r="4" spans="2:15">
      <c r="D4" s="214" t="s">
        <v>53</v>
      </c>
      <c r="E4" s="214"/>
      <c r="F4" s="215" t="s">
        <v>54</v>
      </c>
      <c r="G4" s="215"/>
    </row>
    <row r="5" spans="2:15">
      <c r="B5" s="1"/>
      <c r="C5" s="1"/>
      <c r="D5" s="216" t="s">
        <v>55</v>
      </c>
      <c r="E5" s="216"/>
      <c r="F5" s="216" t="s">
        <v>55</v>
      </c>
      <c r="G5" s="216"/>
      <c r="N5" s="90"/>
    </row>
    <row r="6" spans="2:15">
      <c r="B6" s="2" t="s">
        <v>56</v>
      </c>
      <c r="C6" s="2" t="s">
        <v>57</v>
      </c>
      <c r="D6" s="3" t="s">
        <v>58</v>
      </c>
      <c r="E6" s="3" t="s">
        <v>59</v>
      </c>
      <c r="F6" s="3" t="s">
        <v>60</v>
      </c>
      <c r="G6" s="3" t="s">
        <v>61</v>
      </c>
    </row>
    <row r="7" spans="2:15">
      <c r="B7" s="4" t="s">
        <v>62</v>
      </c>
      <c r="C7" s="5">
        <v>24</v>
      </c>
      <c r="D7" s="6" t="s">
        <v>63</v>
      </c>
      <c r="E7" s="6">
        <v>240</v>
      </c>
      <c r="F7" s="6" t="s">
        <v>63</v>
      </c>
      <c r="G7" s="6">
        <v>210</v>
      </c>
    </row>
    <row r="8" spans="2:15">
      <c r="B8" s="4" t="s">
        <v>64</v>
      </c>
      <c r="C8" s="5">
        <v>24</v>
      </c>
      <c r="D8" s="6" t="s">
        <v>63</v>
      </c>
      <c r="E8" s="6">
        <v>62</v>
      </c>
      <c r="F8" s="6" t="s">
        <v>63</v>
      </c>
      <c r="G8" s="6">
        <v>224</v>
      </c>
    </row>
    <row r="9" spans="2:15">
      <c r="B9" s="4" t="s">
        <v>65</v>
      </c>
      <c r="C9" s="5">
        <v>24</v>
      </c>
      <c r="D9" s="6" t="s">
        <v>63</v>
      </c>
      <c r="E9" s="6">
        <v>214</v>
      </c>
      <c r="F9" s="6" t="s">
        <v>63</v>
      </c>
      <c r="G9" s="6">
        <v>180</v>
      </c>
    </row>
    <row r="10" spans="2:15" ht="15.75">
      <c r="B10" s="221" t="s">
        <v>66</v>
      </c>
      <c r="C10" s="221"/>
      <c r="D10" s="7" t="e">
        <f>AVERAGE(D7:D9)</f>
        <v>#DIV/0!</v>
      </c>
      <c r="E10" s="7">
        <f>AVERAGE(E7:E9)</f>
        <v>172</v>
      </c>
      <c r="F10" s="7" t="e">
        <f>AVERAGE(F7:F9)</f>
        <v>#DIV/0!</v>
      </c>
      <c r="G10" s="7">
        <f>AVERAGE(G7:G9)</f>
        <v>204.66666666666666</v>
      </c>
    </row>
    <row r="11" spans="2:15">
      <c r="B11" s="213" t="s">
        <v>67</v>
      </c>
      <c r="C11" s="213"/>
      <c r="D11" s="43" t="e">
        <f>(D10*10^4)*10</f>
        <v>#DIV/0!</v>
      </c>
      <c r="E11" s="39">
        <f>(E10*10^5)*10</f>
        <v>172000000</v>
      </c>
      <c r="F11" s="39" t="e">
        <f>(F10*10^1)*10</f>
        <v>#DIV/0!</v>
      </c>
      <c r="G11" s="39">
        <f>(G10*10^2)*10</f>
        <v>204666.66666666663</v>
      </c>
    </row>
    <row r="12" spans="2:15">
      <c r="B12" s="213"/>
      <c r="C12" s="213"/>
      <c r="D12" s="69" t="e">
        <f>D11*100</f>
        <v>#DIV/0!</v>
      </c>
      <c r="E12" s="40">
        <f>E11*100</f>
        <v>17200000000</v>
      </c>
      <c r="F12" s="40" t="e">
        <f>F11*100</f>
        <v>#DIV/0!</v>
      </c>
      <c r="G12" s="40">
        <f>G11*100</f>
        <v>20466666.666666664</v>
      </c>
    </row>
    <row r="15" spans="2:15">
      <c r="D15" s="214" t="s">
        <v>53</v>
      </c>
      <c r="E15" s="214"/>
      <c r="F15" s="215" t="s">
        <v>68</v>
      </c>
      <c r="G15" s="215"/>
    </row>
    <row r="16" spans="2:15">
      <c r="B16" s="1"/>
      <c r="C16" s="1"/>
      <c r="D16" s="216" t="s">
        <v>55</v>
      </c>
      <c r="E16" s="216"/>
      <c r="F16" s="216" t="s">
        <v>55</v>
      </c>
      <c r="G16" s="216"/>
    </row>
    <row r="17" spans="2:7">
      <c r="B17" s="2" t="s">
        <v>56</v>
      </c>
      <c r="C17" s="2" t="s">
        <v>57</v>
      </c>
      <c r="D17" s="3" t="s">
        <v>58</v>
      </c>
      <c r="E17" s="3" t="s">
        <v>59</v>
      </c>
      <c r="F17" s="3" t="s">
        <v>61</v>
      </c>
      <c r="G17" s="3" t="s">
        <v>69</v>
      </c>
    </row>
    <row r="18" spans="2:7">
      <c r="B18" s="4" t="s">
        <v>62</v>
      </c>
      <c r="C18" s="5">
        <v>24</v>
      </c>
      <c r="D18" s="6" t="s">
        <v>63</v>
      </c>
      <c r="E18" s="6" t="s">
        <v>63</v>
      </c>
      <c r="F18" s="6" t="s">
        <v>63</v>
      </c>
      <c r="G18" s="6" t="s">
        <v>63</v>
      </c>
    </row>
    <row r="19" spans="2:7">
      <c r="B19" s="4" t="s">
        <v>64</v>
      </c>
      <c r="C19" s="5">
        <v>24</v>
      </c>
      <c r="D19" s="6" t="s">
        <v>63</v>
      </c>
      <c r="E19" s="6" t="s">
        <v>63</v>
      </c>
      <c r="F19" s="6" t="s">
        <v>63</v>
      </c>
      <c r="G19" s="6" t="s">
        <v>63</v>
      </c>
    </row>
    <row r="20" spans="2:7">
      <c r="B20" s="4" t="s">
        <v>65</v>
      </c>
      <c r="C20" s="5">
        <v>24</v>
      </c>
      <c r="D20" s="6" t="s">
        <v>63</v>
      </c>
      <c r="E20" s="6" t="s">
        <v>63</v>
      </c>
      <c r="F20" s="6" t="s">
        <v>63</v>
      </c>
      <c r="G20" s="6" t="s">
        <v>63</v>
      </c>
    </row>
    <row r="21" spans="2:7" ht="15.75">
      <c r="B21" s="221" t="s">
        <v>66</v>
      </c>
      <c r="C21" s="221"/>
      <c r="D21" s="7" t="e">
        <f>AVERAGE(D18:D20)</f>
        <v>#DIV/0!</v>
      </c>
      <c r="E21" s="7" t="e">
        <f>AVERAGE(E18:E20)</f>
        <v>#DIV/0!</v>
      </c>
      <c r="F21" s="7" t="e">
        <f>AVERAGE(F18:F20)</f>
        <v>#DIV/0!</v>
      </c>
      <c r="G21" s="7" t="e">
        <f>AVERAGE(G18:G20)</f>
        <v>#DIV/0!</v>
      </c>
    </row>
    <row r="22" spans="2:7">
      <c r="B22" s="213" t="s">
        <v>67</v>
      </c>
      <c r="C22" s="213"/>
      <c r="D22" s="43" t="e">
        <f>(D21*10^4)*10</f>
        <v>#DIV/0!</v>
      </c>
      <c r="E22" s="39" t="e">
        <f>(E21*10^4)*10</f>
        <v>#DIV/0!</v>
      </c>
      <c r="F22" s="39" t="e">
        <f>(F21*10^2)*10</f>
        <v>#DIV/0!</v>
      </c>
      <c r="G22" s="39" t="e">
        <f>(G21*10^3)*10</f>
        <v>#DIV/0!</v>
      </c>
    </row>
    <row r="23" spans="2:7">
      <c r="B23" s="213"/>
      <c r="C23" s="213"/>
      <c r="D23" s="40" t="e">
        <f>D22*100</f>
        <v>#DIV/0!</v>
      </c>
      <c r="E23" s="40" t="e">
        <f>E22*100</f>
        <v>#DIV/0!</v>
      </c>
      <c r="F23" s="40" t="e">
        <f>F22*100</f>
        <v>#DIV/0!</v>
      </c>
      <c r="G23" s="40" t="e">
        <f>G22*100</f>
        <v>#DIV/0!</v>
      </c>
    </row>
    <row r="26" spans="2:7">
      <c r="D26" s="214" t="s">
        <v>53</v>
      </c>
      <c r="E26" s="214"/>
      <c r="F26" s="215" t="s">
        <v>70</v>
      </c>
      <c r="G26" s="215"/>
    </row>
    <row r="27" spans="2:7">
      <c r="B27" s="1"/>
      <c r="C27" s="1"/>
      <c r="D27" s="216" t="s">
        <v>55</v>
      </c>
      <c r="E27" s="216"/>
      <c r="F27" s="216" t="s">
        <v>55</v>
      </c>
      <c r="G27" s="216"/>
    </row>
    <row r="28" spans="2:7">
      <c r="B28" s="2" t="s">
        <v>56</v>
      </c>
      <c r="C28" s="2" t="s">
        <v>57</v>
      </c>
      <c r="D28" s="3" t="s">
        <v>58</v>
      </c>
      <c r="E28" s="3" t="s">
        <v>59</v>
      </c>
      <c r="F28" s="3" t="s">
        <v>61</v>
      </c>
      <c r="G28" s="3" t="s">
        <v>69</v>
      </c>
    </row>
    <row r="29" spans="2:7">
      <c r="B29" s="4" t="s">
        <v>62</v>
      </c>
      <c r="C29" s="5">
        <v>24</v>
      </c>
      <c r="D29" s="6" t="s">
        <v>63</v>
      </c>
      <c r="E29" s="6">
        <v>180</v>
      </c>
      <c r="F29" s="6" t="s">
        <v>63</v>
      </c>
      <c r="G29" s="6" t="s">
        <v>63</v>
      </c>
    </row>
    <row r="30" spans="2:7">
      <c r="B30" s="4" t="s">
        <v>64</v>
      </c>
      <c r="C30" s="5">
        <v>24</v>
      </c>
      <c r="D30" s="6" t="s">
        <v>63</v>
      </c>
      <c r="E30" s="6">
        <v>105</v>
      </c>
      <c r="F30" s="6" t="s">
        <v>63</v>
      </c>
      <c r="G30" s="6" t="s">
        <v>63</v>
      </c>
    </row>
    <row r="31" spans="2:7">
      <c r="B31" s="4" t="s">
        <v>65</v>
      </c>
      <c r="C31" s="5">
        <v>24</v>
      </c>
      <c r="D31" s="6" t="s">
        <v>63</v>
      </c>
      <c r="E31" s="6">
        <v>178</v>
      </c>
      <c r="F31" s="6" t="s">
        <v>63</v>
      </c>
      <c r="G31" s="6" t="s">
        <v>63</v>
      </c>
    </row>
    <row r="32" spans="2:7">
      <c r="B32" s="221" t="s">
        <v>66</v>
      </c>
      <c r="C32" s="221"/>
      <c r="D32" s="68" t="e">
        <f>AVERAGE(D29:D31)</f>
        <v>#DIV/0!</v>
      </c>
      <c r="E32" s="68">
        <f>AVERAGE(E29:E31)</f>
        <v>154.33333333333334</v>
      </c>
      <c r="F32" s="68" t="e">
        <f>AVERAGE(F29:F31)</f>
        <v>#DIV/0!</v>
      </c>
      <c r="G32" s="68" t="e">
        <f>AVERAGE(G29:G31)</f>
        <v>#DIV/0!</v>
      </c>
    </row>
    <row r="33" spans="2:9">
      <c r="B33" s="213" t="s">
        <v>67</v>
      </c>
      <c r="C33" s="213"/>
      <c r="D33" s="225" t="e">
        <f>(D32*10^6)*10</f>
        <v>#DIV/0!</v>
      </c>
      <c r="E33" s="39">
        <f>(E32*10^5)*10</f>
        <v>154333333.33333334</v>
      </c>
      <c r="F33" s="39" t="e">
        <f>(F32*10^4)*10</f>
        <v>#DIV/0!</v>
      </c>
      <c r="G33" s="39" t="e">
        <f>(G32*10^4)*10</f>
        <v>#DIV/0!</v>
      </c>
    </row>
    <row r="34" spans="2:9">
      <c r="B34" s="213"/>
      <c r="C34" s="213"/>
      <c r="D34" s="225"/>
      <c r="E34" s="40">
        <f>E33*100</f>
        <v>15433333333.333334</v>
      </c>
      <c r="F34" s="40" t="e">
        <f>F33*100</f>
        <v>#DIV/0!</v>
      </c>
      <c r="G34" s="40" t="e">
        <f>G33*100</f>
        <v>#DIV/0!</v>
      </c>
    </row>
    <row r="37" spans="2:9">
      <c r="D37" s="214" t="s">
        <v>53</v>
      </c>
      <c r="E37" s="214"/>
      <c r="F37" s="215" t="s">
        <v>71</v>
      </c>
      <c r="G37" s="215"/>
      <c r="H37" s="215"/>
      <c r="I37" s="215"/>
    </row>
    <row r="38" spans="2:9">
      <c r="B38" s="1"/>
      <c r="C38" s="1"/>
      <c r="D38" s="216" t="s">
        <v>55</v>
      </c>
      <c r="E38" s="216"/>
      <c r="F38" s="216" t="s">
        <v>72</v>
      </c>
      <c r="G38" s="216"/>
      <c r="H38" s="217" t="s">
        <v>73</v>
      </c>
      <c r="I38" s="217"/>
    </row>
    <row r="39" spans="2:9">
      <c r="B39" s="2" t="s">
        <v>56</v>
      </c>
      <c r="C39" s="2" t="s">
        <v>57</v>
      </c>
      <c r="D39" s="3" t="s">
        <v>59</v>
      </c>
      <c r="E39" s="3" t="s">
        <v>74</v>
      </c>
      <c r="F39" s="3" t="s">
        <v>60</v>
      </c>
      <c r="G39" s="3" t="s">
        <v>61</v>
      </c>
      <c r="H39" s="3" t="s">
        <v>69</v>
      </c>
      <c r="I39" s="3" t="s">
        <v>61</v>
      </c>
    </row>
    <row r="40" spans="2:9" ht="15.75">
      <c r="B40" s="4" t="s">
        <v>62</v>
      </c>
      <c r="C40" s="5">
        <v>24</v>
      </c>
      <c r="D40" s="6">
        <v>94</v>
      </c>
      <c r="E40" s="6">
        <v>2</v>
      </c>
      <c r="F40" s="41">
        <v>164</v>
      </c>
      <c r="G40" s="41">
        <v>68</v>
      </c>
      <c r="H40" s="41">
        <v>0</v>
      </c>
      <c r="I40" s="41">
        <v>10</v>
      </c>
    </row>
    <row r="41" spans="2:9" ht="15.75">
      <c r="B41" s="4" t="s">
        <v>64</v>
      </c>
      <c r="C41" s="5">
        <v>24</v>
      </c>
      <c r="D41" s="6">
        <v>128</v>
      </c>
      <c r="E41" s="6">
        <v>11</v>
      </c>
      <c r="F41" s="41">
        <v>114</v>
      </c>
      <c r="G41" s="41">
        <v>44</v>
      </c>
      <c r="H41" s="41">
        <v>0</v>
      </c>
      <c r="I41" s="41">
        <v>10</v>
      </c>
    </row>
    <row r="42" spans="2:9">
      <c r="B42" s="4" t="s">
        <v>65</v>
      </c>
      <c r="C42" s="5">
        <v>24</v>
      </c>
      <c r="D42" s="6">
        <v>180</v>
      </c>
      <c r="E42" s="6">
        <v>11</v>
      </c>
      <c r="F42" s="6">
        <v>202</v>
      </c>
      <c r="G42" s="6">
        <v>65</v>
      </c>
      <c r="H42" s="6">
        <v>0</v>
      </c>
      <c r="I42" s="6">
        <v>7</v>
      </c>
    </row>
    <row r="43" spans="2:9" ht="15.75">
      <c r="B43" s="221" t="s">
        <v>66</v>
      </c>
      <c r="C43" s="221"/>
      <c r="D43" s="7">
        <f t="shared" ref="D43:I43" si="0">AVERAGE(D40:D42)</f>
        <v>134</v>
      </c>
      <c r="E43" s="7">
        <f t="shared" si="0"/>
        <v>8</v>
      </c>
      <c r="F43" s="7">
        <f t="shared" si="0"/>
        <v>160</v>
      </c>
      <c r="G43" s="7">
        <f t="shared" si="0"/>
        <v>59</v>
      </c>
      <c r="H43" s="7">
        <f t="shared" si="0"/>
        <v>0</v>
      </c>
      <c r="I43" s="7">
        <f t="shared" si="0"/>
        <v>9</v>
      </c>
    </row>
    <row r="44" spans="2:9">
      <c r="B44" s="213" t="s">
        <v>67</v>
      </c>
      <c r="C44" s="213"/>
      <c r="D44" s="42">
        <f>(D43*10^5)*10</f>
        <v>134000000</v>
      </c>
      <c r="E44" s="39">
        <f>(E43*10^6)*10</f>
        <v>80000000</v>
      </c>
      <c r="F44" s="39">
        <f>(F43*10^1)*10</f>
        <v>16000</v>
      </c>
      <c r="G44" s="39">
        <f>(G43*10^2)*10</f>
        <v>59000</v>
      </c>
      <c r="H44" s="39">
        <f>(H43*10^1)*10</f>
        <v>0</v>
      </c>
      <c r="I44" s="39">
        <f>(I43*10^2)*10</f>
        <v>9000</v>
      </c>
    </row>
    <row r="45" spans="2:9">
      <c r="B45" s="213"/>
      <c r="C45" s="213"/>
      <c r="D45" s="55">
        <f t="shared" ref="D45:I45" si="1">D44*100</f>
        <v>13400000000</v>
      </c>
      <c r="E45" s="40">
        <f t="shared" si="1"/>
        <v>8000000000</v>
      </c>
      <c r="F45" s="40">
        <f t="shared" si="1"/>
        <v>1600000</v>
      </c>
      <c r="G45" s="40">
        <f t="shared" si="1"/>
        <v>5900000</v>
      </c>
      <c r="H45" s="40">
        <f t="shared" si="1"/>
        <v>0</v>
      </c>
      <c r="I45" s="40">
        <f t="shared" si="1"/>
        <v>900000</v>
      </c>
    </row>
    <row r="48" spans="2:9">
      <c r="D48" s="214" t="s">
        <v>53</v>
      </c>
      <c r="E48" s="214"/>
      <c r="F48" s="215" t="s">
        <v>75</v>
      </c>
      <c r="G48" s="215"/>
      <c r="H48" s="215"/>
      <c r="I48" s="215"/>
    </row>
    <row r="49" spans="2:21">
      <c r="B49" s="1"/>
      <c r="C49" s="1"/>
      <c r="D49" s="216" t="s">
        <v>55</v>
      </c>
      <c r="E49" s="216"/>
      <c r="F49" s="216" t="s">
        <v>72</v>
      </c>
      <c r="G49" s="216"/>
      <c r="H49" s="217" t="s">
        <v>73</v>
      </c>
      <c r="I49" s="217"/>
    </row>
    <row r="50" spans="2:21">
      <c r="B50" s="2" t="s">
        <v>56</v>
      </c>
      <c r="C50" s="2" t="s">
        <v>57</v>
      </c>
      <c r="D50" s="3" t="s">
        <v>59</v>
      </c>
      <c r="E50" s="3" t="s">
        <v>74</v>
      </c>
      <c r="F50" s="3" t="s">
        <v>60</v>
      </c>
      <c r="G50" s="3" t="s">
        <v>61</v>
      </c>
      <c r="H50" s="3" t="s">
        <v>60</v>
      </c>
      <c r="I50" s="3" t="s">
        <v>61</v>
      </c>
    </row>
    <row r="51" spans="2:21">
      <c r="B51" s="4" t="s">
        <v>62</v>
      </c>
      <c r="C51" s="5">
        <v>24</v>
      </c>
      <c r="D51" s="6">
        <v>185</v>
      </c>
      <c r="E51" s="6">
        <v>16</v>
      </c>
      <c r="F51" s="9">
        <v>1</v>
      </c>
      <c r="G51" s="9">
        <v>0</v>
      </c>
      <c r="H51" s="9">
        <v>0</v>
      </c>
      <c r="I51" s="6">
        <v>0</v>
      </c>
    </row>
    <row r="52" spans="2:21">
      <c r="B52" s="4" t="s">
        <v>64</v>
      </c>
      <c r="C52" s="5">
        <v>24</v>
      </c>
      <c r="D52" s="6">
        <v>145</v>
      </c>
      <c r="E52" s="6">
        <v>13</v>
      </c>
      <c r="F52" s="9">
        <v>0</v>
      </c>
      <c r="G52" s="9">
        <v>0</v>
      </c>
      <c r="H52" s="9">
        <v>0</v>
      </c>
      <c r="I52" s="6">
        <v>0</v>
      </c>
    </row>
    <row r="53" spans="2:21">
      <c r="B53" s="4" t="s">
        <v>65</v>
      </c>
      <c r="C53" s="5">
        <v>24</v>
      </c>
      <c r="D53" s="6">
        <v>153</v>
      </c>
      <c r="E53" s="6">
        <v>23</v>
      </c>
      <c r="F53" s="9">
        <v>0</v>
      </c>
      <c r="G53" s="9">
        <v>0</v>
      </c>
      <c r="H53" s="9">
        <v>0</v>
      </c>
      <c r="I53" s="6">
        <v>0</v>
      </c>
    </row>
    <row r="54" spans="2:21" ht="15.75">
      <c r="B54" s="221" t="s">
        <v>66</v>
      </c>
      <c r="C54" s="221"/>
      <c r="D54" s="7">
        <f t="shared" ref="D54:I54" si="2">AVERAGE(D51:D53)</f>
        <v>161</v>
      </c>
      <c r="E54" s="7">
        <f t="shared" si="2"/>
        <v>17.333333333333332</v>
      </c>
      <c r="F54" s="7">
        <f t="shared" si="2"/>
        <v>0.33333333333333331</v>
      </c>
      <c r="G54" s="7">
        <f t="shared" si="2"/>
        <v>0</v>
      </c>
      <c r="H54" s="7">
        <f t="shared" si="2"/>
        <v>0</v>
      </c>
      <c r="I54" s="7">
        <f t="shared" si="2"/>
        <v>0</v>
      </c>
    </row>
    <row r="55" spans="2:21">
      <c r="B55" s="213" t="s">
        <v>67</v>
      </c>
      <c r="C55" s="213"/>
      <c r="D55" s="42">
        <f>(D54*10^5)*10</f>
        <v>161000000</v>
      </c>
      <c r="E55" s="39">
        <f>(E54*10^6)*10</f>
        <v>173333333.33333331</v>
      </c>
      <c r="F55" s="39">
        <f>(F54*10^1)*10</f>
        <v>33.333333333333329</v>
      </c>
      <c r="G55" s="39">
        <f>(G54*10^4)*10</f>
        <v>0</v>
      </c>
      <c r="H55" s="39">
        <f>(H54*10^4)*10</f>
        <v>0</v>
      </c>
      <c r="I55" s="39">
        <f>(I54*10^4)*10</f>
        <v>0</v>
      </c>
    </row>
    <row r="56" spans="2:21">
      <c r="B56" s="213"/>
      <c r="C56" s="213"/>
      <c r="D56" s="55">
        <f t="shared" ref="D56:I56" si="3">D55*100</f>
        <v>16100000000</v>
      </c>
      <c r="E56" s="40">
        <f t="shared" si="3"/>
        <v>17333333333.333332</v>
      </c>
      <c r="F56" s="40">
        <f t="shared" si="3"/>
        <v>3333.333333333333</v>
      </c>
      <c r="G56" s="40">
        <f t="shared" si="3"/>
        <v>0</v>
      </c>
      <c r="H56" s="40">
        <f t="shared" si="3"/>
        <v>0</v>
      </c>
      <c r="I56" s="40">
        <f t="shared" si="3"/>
        <v>0</v>
      </c>
    </row>
    <row r="60" spans="2:21">
      <c r="D60" s="214" t="s">
        <v>53</v>
      </c>
      <c r="E60" s="214"/>
      <c r="F60" s="215" t="s">
        <v>76</v>
      </c>
      <c r="G60" s="215"/>
      <c r="H60" s="215"/>
      <c r="I60" s="215"/>
      <c r="P60" s="214" t="s">
        <v>53</v>
      </c>
      <c r="Q60" s="214"/>
      <c r="R60" s="215" t="s">
        <v>76</v>
      </c>
      <c r="S60" s="215"/>
      <c r="T60" s="215"/>
      <c r="U60" s="215"/>
    </row>
    <row r="61" spans="2:21">
      <c r="B61" s="1"/>
      <c r="C61" s="1"/>
      <c r="D61" s="216" t="s">
        <v>55</v>
      </c>
      <c r="E61" s="216"/>
      <c r="F61" s="216" t="s">
        <v>72</v>
      </c>
      <c r="G61" s="216"/>
      <c r="H61" s="217" t="s">
        <v>73</v>
      </c>
      <c r="I61" s="217"/>
      <c r="N61" s="1"/>
      <c r="O61" s="1"/>
      <c r="P61" s="216" t="s">
        <v>55</v>
      </c>
      <c r="Q61" s="216"/>
      <c r="R61" s="216" t="s">
        <v>72</v>
      </c>
      <c r="S61" s="216"/>
      <c r="T61" s="217" t="s">
        <v>73</v>
      </c>
      <c r="U61" s="217"/>
    </row>
    <row r="62" spans="2:21">
      <c r="B62" s="2" t="s">
        <v>56</v>
      </c>
      <c r="C62" s="2" t="s">
        <v>57</v>
      </c>
      <c r="D62" s="3" t="s">
        <v>59</v>
      </c>
      <c r="E62" s="3" t="s">
        <v>74</v>
      </c>
      <c r="F62" s="3" t="s">
        <v>61</v>
      </c>
      <c r="G62" s="3" t="s">
        <v>69</v>
      </c>
      <c r="H62" s="3" t="s">
        <v>77</v>
      </c>
      <c r="I62" s="3" t="s">
        <v>78</v>
      </c>
      <c r="N62" s="2" t="s">
        <v>56</v>
      </c>
      <c r="O62" s="2" t="s">
        <v>57</v>
      </c>
      <c r="P62" s="3" t="s">
        <v>59</v>
      </c>
      <c r="Q62" s="3" t="s">
        <v>74</v>
      </c>
      <c r="R62" s="3" t="s">
        <v>61</v>
      </c>
      <c r="S62" s="3" t="s">
        <v>69</v>
      </c>
      <c r="T62" s="3" t="s">
        <v>79</v>
      </c>
      <c r="U62" s="3" t="s">
        <v>80</v>
      </c>
    </row>
    <row r="63" spans="2:21">
      <c r="B63" s="4" t="s">
        <v>62</v>
      </c>
      <c r="C63" s="5">
        <v>24</v>
      </c>
      <c r="D63" s="6">
        <v>25</v>
      </c>
      <c r="E63" s="6" t="s">
        <v>18</v>
      </c>
      <c r="F63" s="9">
        <v>22</v>
      </c>
      <c r="G63" s="9">
        <v>9</v>
      </c>
      <c r="H63" s="9">
        <v>60</v>
      </c>
      <c r="I63" s="6">
        <v>99</v>
      </c>
      <c r="N63" s="4" t="s">
        <v>62</v>
      </c>
      <c r="O63" s="5">
        <v>24</v>
      </c>
      <c r="P63" s="6">
        <v>25</v>
      </c>
      <c r="Q63" s="6" t="s">
        <v>18</v>
      </c>
      <c r="R63" s="9">
        <v>22</v>
      </c>
      <c r="S63" s="9">
        <v>9</v>
      </c>
      <c r="T63" s="9">
        <v>0</v>
      </c>
      <c r="U63" s="6">
        <v>0</v>
      </c>
    </row>
    <row r="64" spans="2:21">
      <c r="B64" s="4" t="s">
        <v>64</v>
      </c>
      <c r="C64" s="5">
        <v>24</v>
      </c>
      <c r="D64" s="6">
        <v>24</v>
      </c>
      <c r="E64" s="6" t="s">
        <v>18</v>
      </c>
      <c r="F64" s="9">
        <v>132</v>
      </c>
      <c r="G64" s="9">
        <v>16</v>
      </c>
      <c r="H64" s="9">
        <v>45</v>
      </c>
      <c r="I64" s="6">
        <v>149</v>
      </c>
      <c r="N64" s="4" t="s">
        <v>64</v>
      </c>
      <c r="O64" s="5">
        <v>24</v>
      </c>
      <c r="P64" s="6">
        <v>24</v>
      </c>
      <c r="Q64" s="6" t="s">
        <v>18</v>
      </c>
      <c r="R64" s="9">
        <v>132</v>
      </c>
      <c r="S64" s="9">
        <v>16</v>
      </c>
      <c r="T64" s="9">
        <v>0</v>
      </c>
      <c r="U64" s="6">
        <v>0</v>
      </c>
    </row>
    <row r="65" spans="2:21">
      <c r="B65" s="4" t="s">
        <v>65</v>
      </c>
      <c r="C65" s="5">
        <v>24</v>
      </c>
      <c r="D65" s="6">
        <v>30</v>
      </c>
      <c r="E65" s="6" t="s">
        <v>18</v>
      </c>
      <c r="F65" s="9">
        <v>101</v>
      </c>
      <c r="G65" s="9">
        <v>14</v>
      </c>
      <c r="H65" s="9">
        <v>84</v>
      </c>
      <c r="I65" s="6">
        <v>193</v>
      </c>
      <c r="N65" s="4" t="s">
        <v>65</v>
      </c>
      <c r="O65" s="5">
        <v>24</v>
      </c>
      <c r="P65" s="6">
        <v>30</v>
      </c>
      <c r="Q65" s="6" t="s">
        <v>18</v>
      </c>
      <c r="R65" s="9">
        <v>101</v>
      </c>
      <c r="S65" s="9">
        <v>14</v>
      </c>
      <c r="T65" s="9">
        <v>0</v>
      </c>
      <c r="U65" s="6">
        <v>0</v>
      </c>
    </row>
    <row r="66" spans="2:21" ht="15.75">
      <c r="B66" s="221" t="s">
        <v>66</v>
      </c>
      <c r="C66" s="221"/>
      <c r="D66" s="7">
        <f t="shared" ref="D66:I66" si="4">AVERAGE(D63:D65)</f>
        <v>26.333333333333332</v>
      </c>
      <c r="E66" s="7" t="e">
        <f t="shared" si="4"/>
        <v>#DIV/0!</v>
      </c>
      <c r="F66" s="7">
        <f t="shared" si="4"/>
        <v>85</v>
      </c>
      <c r="G66" s="7">
        <f t="shared" si="4"/>
        <v>13</v>
      </c>
      <c r="H66" s="7">
        <f t="shared" si="4"/>
        <v>63</v>
      </c>
      <c r="I66" s="7">
        <f t="shared" si="4"/>
        <v>147</v>
      </c>
      <c r="N66" s="221" t="s">
        <v>66</v>
      </c>
      <c r="O66" s="221"/>
      <c r="P66" s="7">
        <f t="shared" ref="P66:U66" si="5">AVERAGE(P63:P65)</f>
        <v>26.333333333333332</v>
      </c>
      <c r="Q66" s="7" t="e">
        <f t="shared" si="5"/>
        <v>#DIV/0!</v>
      </c>
      <c r="R66" s="7">
        <f t="shared" si="5"/>
        <v>85</v>
      </c>
      <c r="S66" s="7">
        <f t="shared" si="5"/>
        <v>13</v>
      </c>
      <c r="T66" s="7">
        <f t="shared" si="5"/>
        <v>0</v>
      </c>
      <c r="U66" s="7">
        <f t="shared" si="5"/>
        <v>0</v>
      </c>
    </row>
    <row r="67" spans="2:21">
      <c r="B67" s="213" t="s">
        <v>67</v>
      </c>
      <c r="C67" s="213"/>
      <c r="D67" s="42">
        <f>(D66*10^5)*10</f>
        <v>26333333.333333328</v>
      </c>
      <c r="E67" s="39" t="e">
        <f>(E66*10^4)*10</f>
        <v>#DIV/0!</v>
      </c>
      <c r="F67" s="39">
        <f>(F66*10^2)*10</f>
        <v>85000</v>
      </c>
      <c r="G67" s="39">
        <f>(G66*10^3)*10</f>
        <v>130000</v>
      </c>
      <c r="H67" s="39">
        <f>(H66*10^1)*10</f>
        <v>6300</v>
      </c>
      <c r="I67" s="39">
        <f>(I66*5)*10</f>
        <v>7350</v>
      </c>
      <c r="N67" s="213" t="s">
        <v>67</v>
      </c>
      <c r="O67" s="213"/>
      <c r="P67" s="42">
        <f>(P66*10^5)*10</f>
        <v>26333333.333333328</v>
      </c>
      <c r="Q67" s="39" t="e">
        <f>(Q66*10^4)*10</f>
        <v>#DIV/0!</v>
      </c>
      <c r="R67" s="39">
        <f>(R66*10^2)*10</f>
        <v>85000</v>
      </c>
      <c r="S67" s="39">
        <f>(S66*10^3)*10</f>
        <v>130000</v>
      </c>
      <c r="T67" s="39">
        <f>(T66*10^4)*10</f>
        <v>0</v>
      </c>
      <c r="U67" s="39">
        <f>(U66*10^4)*10</f>
        <v>0</v>
      </c>
    </row>
    <row r="68" spans="2:21">
      <c r="B68" s="213"/>
      <c r="C68" s="213"/>
      <c r="D68" s="55">
        <f t="shared" ref="D68:I68" si="6">D67*100</f>
        <v>2633333333.333333</v>
      </c>
      <c r="E68" s="40" t="e">
        <f t="shared" si="6"/>
        <v>#DIV/0!</v>
      </c>
      <c r="F68" s="40">
        <f t="shared" si="6"/>
        <v>8500000</v>
      </c>
      <c r="G68" s="40">
        <f t="shared" si="6"/>
        <v>13000000</v>
      </c>
      <c r="H68" s="40">
        <f t="shared" si="6"/>
        <v>630000</v>
      </c>
      <c r="I68" s="40">
        <f t="shared" si="6"/>
        <v>735000</v>
      </c>
      <c r="N68" s="213"/>
      <c r="O68" s="213"/>
      <c r="P68" s="55">
        <f t="shared" ref="P68:U68" si="7">P67*100</f>
        <v>2633333333.333333</v>
      </c>
      <c r="Q68" s="40" t="e">
        <f t="shared" si="7"/>
        <v>#DIV/0!</v>
      </c>
      <c r="R68" s="40">
        <f t="shared" si="7"/>
        <v>8500000</v>
      </c>
      <c r="S68" s="40">
        <f t="shared" si="7"/>
        <v>13000000</v>
      </c>
      <c r="T68" s="40">
        <f t="shared" si="7"/>
        <v>0</v>
      </c>
      <c r="U68" s="40">
        <f t="shared" si="7"/>
        <v>0</v>
      </c>
    </row>
    <row r="69" spans="2:21">
      <c r="H69" t="s">
        <v>81</v>
      </c>
      <c r="I69" s="90">
        <f>AVERAGE(H68:I68)</f>
        <v>682500</v>
      </c>
    </row>
    <row r="72" spans="2:21">
      <c r="D72" s="214" t="s">
        <v>53</v>
      </c>
      <c r="E72" s="214"/>
      <c r="F72" s="215" t="s">
        <v>82</v>
      </c>
      <c r="G72" s="215"/>
      <c r="H72" s="215"/>
      <c r="I72" s="215"/>
    </row>
    <row r="73" spans="2:21">
      <c r="B73" s="1"/>
      <c r="C73" s="1"/>
      <c r="D73" s="216" t="s">
        <v>55</v>
      </c>
      <c r="E73" s="216"/>
      <c r="F73" s="216" t="s">
        <v>72</v>
      </c>
      <c r="G73" s="216"/>
      <c r="H73" s="217" t="s">
        <v>73</v>
      </c>
      <c r="I73" s="217"/>
    </row>
    <row r="74" spans="2:21">
      <c r="B74" s="2" t="s">
        <v>56</v>
      </c>
      <c r="C74" s="2" t="s">
        <v>57</v>
      </c>
      <c r="D74" s="3" t="s">
        <v>59</v>
      </c>
      <c r="E74" s="3" t="s">
        <v>74</v>
      </c>
      <c r="F74" s="3" t="s">
        <v>60</v>
      </c>
      <c r="G74" s="3" t="s">
        <v>61</v>
      </c>
      <c r="H74" s="3" t="s">
        <v>77</v>
      </c>
      <c r="I74" s="3" t="s">
        <v>79</v>
      </c>
    </row>
    <row r="75" spans="2:21">
      <c r="B75" s="4" t="s">
        <v>62</v>
      </c>
      <c r="C75" s="5">
        <v>24</v>
      </c>
      <c r="D75" s="6">
        <v>111</v>
      </c>
      <c r="E75" s="6" t="s">
        <v>18</v>
      </c>
      <c r="G75" s="9">
        <v>216</v>
      </c>
      <c r="H75" s="9">
        <v>2</v>
      </c>
      <c r="I75" s="6">
        <v>9</v>
      </c>
    </row>
    <row r="76" spans="2:21">
      <c r="B76" s="4" t="s">
        <v>64</v>
      </c>
      <c r="C76" s="5">
        <v>24</v>
      </c>
      <c r="D76" s="6">
        <v>121</v>
      </c>
      <c r="E76" s="6" t="s">
        <v>18</v>
      </c>
      <c r="F76" s="9">
        <v>132</v>
      </c>
      <c r="G76" s="9">
        <v>136</v>
      </c>
      <c r="H76" s="9">
        <v>3</v>
      </c>
      <c r="I76" s="6">
        <v>7</v>
      </c>
    </row>
    <row r="77" spans="2:21">
      <c r="B77" s="4" t="s">
        <v>65</v>
      </c>
      <c r="C77" s="5">
        <v>24</v>
      </c>
      <c r="D77" s="6">
        <v>124</v>
      </c>
      <c r="E77" s="6" t="s">
        <v>18</v>
      </c>
      <c r="F77" s="9">
        <v>101</v>
      </c>
      <c r="G77" s="9">
        <v>180</v>
      </c>
      <c r="H77" s="9">
        <v>1</v>
      </c>
      <c r="I77" s="6">
        <v>6</v>
      </c>
    </row>
    <row r="78" spans="2:21" ht="15.75">
      <c r="B78" s="221" t="s">
        <v>66</v>
      </c>
      <c r="C78" s="221"/>
      <c r="D78" s="7">
        <f t="shared" ref="D78:I78" si="8">AVERAGE(D75:D77)</f>
        <v>118.66666666666667</v>
      </c>
      <c r="E78" s="7" t="e">
        <f t="shared" si="8"/>
        <v>#DIV/0!</v>
      </c>
      <c r="F78" s="7">
        <f t="shared" si="8"/>
        <v>116.5</v>
      </c>
      <c r="G78" s="7">
        <f t="shared" si="8"/>
        <v>177.33333333333334</v>
      </c>
      <c r="H78" s="7">
        <f t="shared" si="8"/>
        <v>2</v>
      </c>
      <c r="I78" s="7">
        <f t="shared" si="8"/>
        <v>7.333333333333333</v>
      </c>
    </row>
    <row r="79" spans="2:21">
      <c r="B79" s="213" t="s">
        <v>67</v>
      </c>
      <c r="C79" s="213"/>
      <c r="D79" s="42">
        <f>(D78*10^5)*10</f>
        <v>118666666.66666669</v>
      </c>
      <c r="E79" s="39" t="e">
        <f>(E78*10^4)*10</f>
        <v>#DIV/0!</v>
      </c>
      <c r="F79" s="39">
        <f>(F78*10^1)*10</f>
        <v>11650</v>
      </c>
      <c r="G79" s="39">
        <f>(G78*10^2)*10</f>
        <v>177333.33333333337</v>
      </c>
      <c r="H79" s="39">
        <f>(H78*10^1)*10</f>
        <v>200</v>
      </c>
      <c r="I79" s="39">
        <f>(I78*10^2)*10</f>
        <v>7333.3333333333321</v>
      </c>
    </row>
    <row r="80" spans="2:21">
      <c r="B80" s="213"/>
      <c r="C80" s="213"/>
      <c r="D80" s="55">
        <f t="shared" ref="D80:I80" si="9">D79*100</f>
        <v>11866666666.666668</v>
      </c>
      <c r="E80" s="40" t="e">
        <f t="shared" si="9"/>
        <v>#DIV/0!</v>
      </c>
      <c r="F80" s="40">
        <f t="shared" si="9"/>
        <v>1165000</v>
      </c>
      <c r="G80" s="40">
        <f t="shared" si="9"/>
        <v>17733333.333333336</v>
      </c>
      <c r="H80" s="40">
        <f t="shared" si="9"/>
        <v>20000</v>
      </c>
      <c r="I80" s="40">
        <f t="shared" si="9"/>
        <v>733333.33333333326</v>
      </c>
    </row>
    <row r="84" spans="2:14">
      <c r="D84" s="214" t="s">
        <v>53</v>
      </c>
      <c r="E84" s="214"/>
      <c r="F84" s="215" t="s">
        <v>83</v>
      </c>
      <c r="G84" s="215"/>
      <c r="H84" s="215"/>
      <c r="I84" s="215"/>
    </row>
    <row r="85" spans="2:14">
      <c r="B85" s="1"/>
      <c r="C85" s="1"/>
      <c r="D85" s="216" t="s">
        <v>55</v>
      </c>
      <c r="E85" s="216"/>
      <c r="F85" s="216" t="s">
        <v>72</v>
      </c>
      <c r="G85" s="216"/>
      <c r="H85" s="217" t="s">
        <v>73</v>
      </c>
      <c r="I85" s="217"/>
    </row>
    <row r="86" spans="2:14">
      <c r="B86" s="2" t="s">
        <v>56</v>
      </c>
      <c r="C86" s="2" t="s">
        <v>57</v>
      </c>
      <c r="D86" s="3" t="s">
        <v>59</v>
      </c>
      <c r="E86" s="3" t="s">
        <v>74</v>
      </c>
      <c r="F86" s="3" t="s">
        <v>61</v>
      </c>
      <c r="G86" s="3" t="s">
        <v>69</v>
      </c>
      <c r="H86" s="3" t="s">
        <v>79</v>
      </c>
      <c r="I86" s="3" t="s">
        <v>80</v>
      </c>
    </row>
    <row r="87" spans="2:14">
      <c r="B87" s="4" t="s">
        <v>62</v>
      </c>
      <c r="C87" s="5">
        <v>24</v>
      </c>
      <c r="D87" s="6">
        <v>61</v>
      </c>
      <c r="E87" s="6" t="s">
        <v>18</v>
      </c>
      <c r="F87" s="9">
        <v>1</v>
      </c>
      <c r="G87" s="9">
        <v>0</v>
      </c>
      <c r="H87" s="9">
        <v>6</v>
      </c>
      <c r="I87" s="6">
        <v>0</v>
      </c>
    </row>
    <row r="88" spans="2:14">
      <c r="B88" s="4" t="s">
        <v>64</v>
      </c>
      <c r="C88" s="5">
        <v>24</v>
      </c>
      <c r="D88" s="6">
        <v>70</v>
      </c>
      <c r="E88" s="6" t="s">
        <v>18</v>
      </c>
      <c r="F88" s="9">
        <v>0</v>
      </c>
      <c r="G88" s="9">
        <v>0</v>
      </c>
      <c r="H88" s="9">
        <v>3</v>
      </c>
      <c r="I88" s="6">
        <v>0</v>
      </c>
    </row>
    <row r="89" spans="2:14">
      <c r="B89" s="4" t="s">
        <v>65</v>
      </c>
      <c r="C89" s="5">
        <v>24</v>
      </c>
      <c r="D89" s="6">
        <v>88</v>
      </c>
      <c r="E89" s="6" t="s">
        <v>18</v>
      </c>
      <c r="F89" s="9">
        <v>0</v>
      </c>
      <c r="G89" s="9">
        <v>0</v>
      </c>
      <c r="H89" s="9">
        <v>2</v>
      </c>
      <c r="I89" s="6">
        <v>0</v>
      </c>
    </row>
    <row r="90" spans="2:14" ht="15.75">
      <c r="B90" s="221" t="s">
        <v>66</v>
      </c>
      <c r="C90" s="221"/>
      <c r="D90" s="7">
        <f t="shared" ref="D90:I90" si="10">AVERAGE(D87:D89)</f>
        <v>73</v>
      </c>
      <c r="E90" s="7" t="e">
        <f t="shared" si="10"/>
        <v>#DIV/0!</v>
      </c>
      <c r="F90" s="7">
        <f t="shared" si="10"/>
        <v>0.33333333333333331</v>
      </c>
      <c r="G90" s="7">
        <f t="shared" si="10"/>
        <v>0</v>
      </c>
      <c r="H90" s="7">
        <f t="shared" si="10"/>
        <v>3.6666666666666665</v>
      </c>
      <c r="I90" s="7">
        <f t="shared" si="10"/>
        <v>0</v>
      </c>
    </row>
    <row r="91" spans="2:14">
      <c r="B91" s="213" t="s">
        <v>67</v>
      </c>
      <c r="C91" s="213"/>
      <c r="D91" s="42">
        <f>(D90*10^5)*10</f>
        <v>73000000</v>
      </c>
      <c r="E91" s="39" t="e">
        <f>(E90*10^4)*10</f>
        <v>#DIV/0!</v>
      </c>
      <c r="F91" s="39">
        <f>(F90*10^2)*10</f>
        <v>333.33333333333326</v>
      </c>
      <c r="G91" s="39">
        <f>(G90*10^4)*10</f>
        <v>0</v>
      </c>
      <c r="H91" s="39">
        <f>(H90*10^2)*10</f>
        <v>3666.6666666666661</v>
      </c>
      <c r="I91" s="39">
        <f>(I90*10^4)*10</f>
        <v>0</v>
      </c>
    </row>
    <row r="92" spans="2:14">
      <c r="B92" s="213"/>
      <c r="C92" s="213"/>
      <c r="D92" s="55">
        <f t="shared" ref="D92:I92" si="11">D91*100</f>
        <v>7300000000</v>
      </c>
      <c r="E92" s="40" t="e">
        <f t="shared" si="11"/>
        <v>#DIV/0!</v>
      </c>
      <c r="F92" s="40">
        <f t="shared" si="11"/>
        <v>33333.333333333328</v>
      </c>
      <c r="G92" s="40">
        <f t="shared" si="11"/>
        <v>0</v>
      </c>
      <c r="H92" s="40">
        <f t="shared" si="11"/>
        <v>366666.66666666663</v>
      </c>
      <c r="I92" s="40">
        <f t="shared" si="11"/>
        <v>0</v>
      </c>
    </row>
    <row r="96" spans="2:14">
      <c r="B96" s="77"/>
      <c r="C96" s="77"/>
      <c r="D96" s="219" t="s">
        <v>53</v>
      </c>
      <c r="E96" s="219"/>
      <c r="F96" s="220" t="s">
        <v>84</v>
      </c>
      <c r="G96" s="220"/>
      <c r="H96" s="220"/>
      <c r="I96" s="220"/>
      <c r="J96" s="77"/>
      <c r="K96" s="77"/>
      <c r="L96" s="77"/>
      <c r="M96" s="77"/>
      <c r="N96" s="77"/>
    </row>
    <row r="97" spans="2:14">
      <c r="B97" s="78"/>
      <c r="C97" s="78"/>
      <c r="D97" s="222" t="s">
        <v>55</v>
      </c>
      <c r="E97" s="222"/>
      <c r="F97" s="222" t="s">
        <v>72</v>
      </c>
      <c r="G97" s="222"/>
      <c r="H97" s="224" t="s">
        <v>73</v>
      </c>
      <c r="I97" s="224"/>
      <c r="J97" s="77"/>
      <c r="K97" s="77"/>
      <c r="L97" s="77"/>
      <c r="M97" s="77"/>
      <c r="N97" s="77"/>
    </row>
    <row r="98" spans="2:14">
      <c r="B98" s="79" t="s">
        <v>56</v>
      </c>
      <c r="C98" s="79" t="s">
        <v>57</v>
      </c>
      <c r="D98" s="80" t="s">
        <v>59</v>
      </c>
      <c r="E98" s="80" t="s">
        <v>74</v>
      </c>
      <c r="F98" s="80" t="s">
        <v>61</v>
      </c>
      <c r="G98" s="80" t="s">
        <v>69</v>
      </c>
      <c r="H98" s="80" t="s">
        <v>79</v>
      </c>
      <c r="I98" s="80" t="s">
        <v>80</v>
      </c>
      <c r="J98" s="77"/>
      <c r="K98" s="77"/>
      <c r="L98" s="77"/>
      <c r="M98" s="77"/>
      <c r="N98" s="77"/>
    </row>
    <row r="99" spans="2:14">
      <c r="B99" s="81" t="s">
        <v>62</v>
      </c>
      <c r="C99" s="82">
        <v>24</v>
      </c>
      <c r="D99" s="83">
        <v>269</v>
      </c>
      <c r="E99" s="83" t="s">
        <v>18</v>
      </c>
      <c r="F99" s="84">
        <v>6</v>
      </c>
      <c r="G99" s="84">
        <v>1</v>
      </c>
      <c r="H99" s="84">
        <v>0</v>
      </c>
      <c r="I99" s="83">
        <v>0</v>
      </c>
      <c r="J99" s="77"/>
      <c r="K99" s="77"/>
      <c r="L99" s="77"/>
      <c r="M99" s="77"/>
      <c r="N99" s="77"/>
    </row>
    <row r="100" spans="2:14">
      <c r="B100" s="81" t="s">
        <v>64</v>
      </c>
      <c r="C100" s="82">
        <v>24</v>
      </c>
      <c r="D100" s="83">
        <v>231</v>
      </c>
      <c r="E100" s="83" t="s">
        <v>18</v>
      </c>
      <c r="F100" s="84">
        <v>3</v>
      </c>
      <c r="G100" s="84">
        <v>0</v>
      </c>
      <c r="H100" s="84">
        <v>1</v>
      </c>
      <c r="I100" s="83">
        <v>0</v>
      </c>
      <c r="J100" s="77"/>
      <c r="K100" s="77"/>
      <c r="L100" s="77"/>
      <c r="M100" s="77"/>
      <c r="N100" s="77"/>
    </row>
    <row r="101" spans="2:14">
      <c r="B101" s="81" t="s">
        <v>65</v>
      </c>
      <c r="C101" s="82">
        <v>24</v>
      </c>
      <c r="D101" s="83">
        <v>195</v>
      </c>
      <c r="E101" s="83" t="s">
        <v>18</v>
      </c>
      <c r="F101" s="84">
        <v>8</v>
      </c>
      <c r="G101" s="84">
        <v>0</v>
      </c>
      <c r="H101" s="84">
        <v>2</v>
      </c>
      <c r="I101" s="83">
        <v>0</v>
      </c>
      <c r="J101" s="77"/>
      <c r="K101" s="77"/>
      <c r="L101" s="77"/>
      <c r="M101" s="77"/>
      <c r="N101" s="77"/>
    </row>
    <row r="102" spans="2:14" ht="15.75">
      <c r="B102" s="223" t="s">
        <v>66</v>
      </c>
      <c r="C102" s="223"/>
      <c r="D102" s="85">
        <f t="shared" ref="D102:I102" si="12">AVERAGE(D99:D101)</f>
        <v>231.66666666666666</v>
      </c>
      <c r="E102" s="85" t="e">
        <f t="shared" si="12"/>
        <v>#DIV/0!</v>
      </c>
      <c r="F102" s="85">
        <f t="shared" si="12"/>
        <v>5.666666666666667</v>
      </c>
      <c r="G102" s="85">
        <f t="shared" si="12"/>
        <v>0.33333333333333331</v>
      </c>
      <c r="H102" s="85">
        <f t="shared" si="12"/>
        <v>1</v>
      </c>
      <c r="I102" s="85">
        <f t="shared" si="12"/>
        <v>0</v>
      </c>
      <c r="J102" s="77"/>
      <c r="K102" s="77"/>
      <c r="L102" s="77"/>
      <c r="M102" s="77"/>
      <c r="N102" s="77"/>
    </row>
    <row r="103" spans="2:14">
      <c r="B103" s="218" t="s">
        <v>67</v>
      </c>
      <c r="C103" s="218"/>
      <c r="D103" s="86">
        <f>(D102*10^5)*10</f>
        <v>231666666.66666663</v>
      </c>
      <c r="E103" s="87" t="e">
        <f>(E102*10^4)*10</f>
        <v>#DIV/0!</v>
      </c>
      <c r="F103" s="87">
        <f>(F102*10^2)*10</f>
        <v>5666.6666666666679</v>
      </c>
      <c r="G103" s="87">
        <f>(G102*10^3)*10</f>
        <v>3333.333333333333</v>
      </c>
      <c r="H103" s="87">
        <f>(H102*10^2)*10</f>
        <v>1000</v>
      </c>
      <c r="I103" s="87">
        <f>(I102*10^4)*10</f>
        <v>0</v>
      </c>
      <c r="J103" s="77"/>
      <c r="K103" s="77"/>
      <c r="L103" s="77"/>
      <c r="M103" s="77"/>
      <c r="N103" s="77"/>
    </row>
    <row r="104" spans="2:14">
      <c r="B104" s="218"/>
      <c r="C104" s="218"/>
      <c r="D104" s="88">
        <f t="shared" ref="D104:I104" si="13">D103*100</f>
        <v>23166666666.666664</v>
      </c>
      <c r="E104" s="89" t="e">
        <f t="shared" si="13"/>
        <v>#DIV/0!</v>
      </c>
      <c r="F104" s="89">
        <f t="shared" si="13"/>
        <v>566666.66666666674</v>
      </c>
      <c r="G104" s="89">
        <f t="shared" si="13"/>
        <v>333333.33333333331</v>
      </c>
      <c r="H104" s="89">
        <f t="shared" si="13"/>
        <v>100000</v>
      </c>
      <c r="I104" s="89">
        <f t="shared" si="13"/>
        <v>0</v>
      </c>
      <c r="J104" s="77"/>
      <c r="K104" s="77"/>
      <c r="L104" s="77"/>
      <c r="M104" s="77"/>
      <c r="N104" s="77"/>
    </row>
    <row r="108" spans="2:14">
      <c r="B108" s="77"/>
      <c r="C108" s="77"/>
      <c r="D108" s="219" t="s">
        <v>53</v>
      </c>
      <c r="E108" s="219"/>
      <c r="F108" s="220" t="s">
        <v>85</v>
      </c>
      <c r="G108" s="220"/>
      <c r="H108" s="220"/>
      <c r="I108" s="220"/>
      <c r="J108" s="77"/>
      <c r="K108" s="77"/>
      <c r="L108" s="77"/>
      <c r="M108" s="77"/>
    </row>
    <row r="109" spans="2:14">
      <c r="B109" s="78"/>
      <c r="C109" s="78"/>
      <c r="D109" s="222" t="s">
        <v>55</v>
      </c>
      <c r="E109" s="222"/>
      <c r="F109" s="222" t="s">
        <v>72</v>
      </c>
      <c r="G109" s="222"/>
      <c r="H109" s="224" t="s">
        <v>73</v>
      </c>
      <c r="I109" s="224"/>
      <c r="J109" s="77"/>
      <c r="K109" s="77"/>
      <c r="L109" s="77"/>
      <c r="M109" s="77"/>
    </row>
    <row r="110" spans="2:14">
      <c r="B110" s="79" t="s">
        <v>56</v>
      </c>
      <c r="C110" s="79" t="s">
        <v>57</v>
      </c>
      <c r="D110" s="80" t="s">
        <v>59</v>
      </c>
      <c r="E110" s="80" t="s">
        <v>74</v>
      </c>
      <c r="F110" s="80" t="s">
        <v>60</v>
      </c>
      <c r="G110" s="80" t="s">
        <v>61</v>
      </c>
      <c r="H110" s="80" t="s">
        <v>77</v>
      </c>
      <c r="I110" s="80" t="s">
        <v>79</v>
      </c>
      <c r="J110" s="77"/>
      <c r="K110" s="77"/>
      <c r="L110" s="77"/>
      <c r="M110" s="77"/>
    </row>
    <row r="111" spans="2:14">
      <c r="B111" s="81" t="s">
        <v>62</v>
      </c>
      <c r="C111" s="82">
        <v>24</v>
      </c>
      <c r="D111" s="83">
        <v>137</v>
      </c>
      <c r="E111" s="83" t="s">
        <v>18</v>
      </c>
      <c r="F111" s="84">
        <v>45</v>
      </c>
      <c r="G111" s="84">
        <v>1</v>
      </c>
      <c r="H111" s="83">
        <v>0</v>
      </c>
      <c r="I111" s="83">
        <v>0</v>
      </c>
      <c r="J111" s="77"/>
      <c r="K111" s="77"/>
      <c r="L111" s="77"/>
      <c r="M111" s="77"/>
    </row>
    <row r="112" spans="2:14">
      <c r="B112" s="81" t="s">
        <v>64</v>
      </c>
      <c r="C112" s="82">
        <v>24</v>
      </c>
      <c r="D112" s="83">
        <v>207</v>
      </c>
      <c r="E112" s="83" t="s">
        <v>18</v>
      </c>
      <c r="F112" s="84">
        <v>41</v>
      </c>
      <c r="G112" s="84">
        <v>0</v>
      </c>
      <c r="H112" s="83">
        <v>0</v>
      </c>
      <c r="I112" s="83">
        <v>0</v>
      </c>
      <c r="J112" s="77"/>
      <c r="K112" s="77"/>
      <c r="L112" s="77"/>
      <c r="M112" s="77"/>
    </row>
    <row r="113" spans="2:13">
      <c r="B113" s="81" t="s">
        <v>65</v>
      </c>
      <c r="C113" s="82">
        <v>24</v>
      </c>
      <c r="D113" s="83">
        <v>199</v>
      </c>
      <c r="E113" s="83" t="s">
        <v>18</v>
      </c>
      <c r="F113" s="84">
        <v>39</v>
      </c>
      <c r="G113" s="84">
        <v>0</v>
      </c>
      <c r="H113" s="83">
        <v>0</v>
      </c>
      <c r="I113" s="83">
        <v>0</v>
      </c>
      <c r="J113" s="77"/>
      <c r="K113" s="77"/>
      <c r="L113" s="77"/>
      <c r="M113" s="77"/>
    </row>
    <row r="114" spans="2:13" ht="15.75">
      <c r="B114" s="223" t="s">
        <v>66</v>
      </c>
      <c r="C114" s="223"/>
      <c r="D114" s="85">
        <f t="shared" ref="D114:I114" si="14">AVERAGE(D111:D113)</f>
        <v>181</v>
      </c>
      <c r="E114" s="85" t="e">
        <f t="shared" si="14"/>
        <v>#DIV/0!</v>
      </c>
      <c r="F114" s="85">
        <f t="shared" si="14"/>
        <v>41.666666666666664</v>
      </c>
      <c r="G114" s="85">
        <f t="shared" si="14"/>
        <v>0.33333333333333331</v>
      </c>
      <c r="H114" s="85">
        <f t="shared" si="14"/>
        <v>0</v>
      </c>
      <c r="I114" s="85">
        <f t="shared" si="14"/>
        <v>0</v>
      </c>
      <c r="J114" s="77"/>
      <c r="K114" s="77"/>
      <c r="L114" s="77"/>
      <c r="M114" s="77"/>
    </row>
    <row r="115" spans="2:13">
      <c r="B115" s="218" t="s">
        <v>67</v>
      </c>
      <c r="C115" s="218"/>
      <c r="D115" s="86">
        <f>(D114*10^5)*10</f>
        <v>181000000</v>
      </c>
      <c r="E115" s="87" t="e">
        <f>(E114*10^4)*10</f>
        <v>#DIV/0!</v>
      </c>
      <c r="F115" s="87">
        <f>(F114*10^1)*10</f>
        <v>4166.6666666666661</v>
      </c>
      <c r="G115" s="87">
        <f>(G114*10^4)*10</f>
        <v>33333.333333333328</v>
      </c>
      <c r="H115" s="87">
        <f>(H114*10^4)*10</f>
        <v>0</v>
      </c>
      <c r="I115" s="87">
        <f>(I114*10^4)*10</f>
        <v>0</v>
      </c>
      <c r="J115" s="77"/>
      <c r="K115" s="77"/>
      <c r="L115" s="77"/>
      <c r="M115" s="77"/>
    </row>
    <row r="116" spans="2:13">
      <c r="B116" s="218"/>
      <c r="C116" s="218"/>
      <c r="D116" s="88">
        <f t="shared" ref="D116:I116" si="15">D115*100</f>
        <v>18100000000</v>
      </c>
      <c r="E116" s="89" t="e">
        <f t="shared" si="15"/>
        <v>#DIV/0!</v>
      </c>
      <c r="F116" s="89">
        <f t="shared" si="15"/>
        <v>416666.66666666663</v>
      </c>
      <c r="G116" s="89">
        <f t="shared" si="15"/>
        <v>3333333.333333333</v>
      </c>
      <c r="H116" s="89">
        <f t="shared" si="15"/>
        <v>0</v>
      </c>
      <c r="I116" s="89">
        <f t="shared" si="15"/>
        <v>0</v>
      </c>
      <c r="J116" s="77"/>
      <c r="K116" s="77"/>
      <c r="L116" s="77"/>
      <c r="M116" s="77"/>
    </row>
    <row r="120" spans="2:13">
      <c r="D120" s="214" t="s">
        <v>53</v>
      </c>
      <c r="E120" s="214"/>
      <c r="F120" s="215" t="s">
        <v>86</v>
      </c>
      <c r="G120" s="215"/>
      <c r="H120" s="215"/>
      <c r="I120" s="215"/>
    </row>
    <row r="121" spans="2:13">
      <c r="B121" s="1"/>
      <c r="C121" s="1"/>
      <c r="D121" s="216" t="s">
        <v>55</v>
      </c>
      <c r="E121" s="216"/>
      <c r="F121" s="216" t="s">
        <v>72</v>
      </c>
      <c r="G121" s="216"/>
      <c r="H121" s="217" t="s">
        <v>73</v>
      </c>
      <c r="I121" s="217"/>
    </row>
    <row r="122" spans="2:13">
      <c r="B122" s="2" t="s">
        <v>56</v>
      </c>
      <c r="C122" s="2" t="s">
        <v>57</v>
      </c>
      <c r="D122" s="3" t="s">
        <v>59</v>
      </c>
      <c r="E122" s="3" t="s">
        <v>74</v>
      </c>
      <c r="F122" s="3" t="s">
        <v>58</v>
      </c>
      <c r="G122" s="72" t="s">
        <v>59</v>
      </c>
      <c r="H122" s="3" t="s">
        <v>79</v>
      </c>
      <c r="I122" s="3" t="s">
        <v>80</v>
      </c>
    </row>
    <row r="123" spans="2:13">
      <c r="B123" s="4" t="s">
        <v>62</v>
      </c>
      <c r="C123" s="5">
        <v>24</v>
      </c>
      <c r="D123" s="6">
        <v>172</v>
      </c>
      <c r="E123" s="6" t="s">
        <v>18</v>
      </c>
      <c r="F123" s="9" t="s">
        <v>63</v>
      </c>
      <c r="G123" s="73">
        <v>80</v>
      </c>
      <c r="H123" s="9" t="s">
        <v>63</v>
      </c>
      <c r="I123" s="6">
        <v>55</v>
      </c>
    </row>
    <row r="124" spans="2:13">
      <c r="B124" s="4" t="s">
        <v>64</v>
      </c>
      <c r="C124" s="5">
        <v>24</v>
      </c>
      <c r="D124" s="6">
        <v>109</v>
      </c>
      <c r="E124" s="6" t="s">
        <v>18</v>
      </c>
      <c r="F124" s="9" t="s">
        <v>63</v>
      </c>
      <c r="G124" s="73">
        <v>50</v>
      </c>
      <c r="H124" s="9" t="s">
        <v>63</v>
      </c>
      <c r="I124" s="6">
        <v>94</v>
      </c>
    </row>
    <row r="125" spans="2:13">
      <c r="B125" s="4" t="s">
        <v>65</v>
      </c>
      <c r="C125" s="5">
        <v>24</v>
      </c>
      <c r="D125" s="6">
        <v>185</v>
      </c>
      <c r="E125" s="6" t="s">
        <v>18</v>
      </c>
      <c r="F125" s="9" t="s">
        <v>63</v>
      </c>
      <c r="G125" s="73">
        <v>62</v>
      </c>
      <c r="H125" s="9" t="s">
        <v>63</v>
      </c>
      <c r="I125" s="6">
        <v>135</v>
      </c>
    </row>
    <row r="126" spans="2:13" ht="15.75">
      <c r="B126" s="221" t="s">
        <v>66</v>
      </c>
      <c r="C126" s="221"/>
      <c r="D126" s="7">
        <f t="shared" ref="D126:I126" si="16">AVERAGE(D123:D125)</f>
        <v>155.33333333333334</v>
      </c>
      <c r="E126" s="7" t="e">
        <f t="shared" si="16"/>
        <v>#DIV/0!</v>
      </c>
      <c r="F126" s="7" t="e">
        <f t="shared" si="16"/>
        <v>#DIV/0!</v>
      </c>
      <c r="G126" s="74">
        <f t="shared" si="16"/>
        <v>64</v>
      </c>
      <c r="H126" s="7" t="e">
        <f t="shared" si="16"/>
        <v>#DIV/0!</v>
      </c>
      <c r="I126" s="7">
        <f t="shared" si="16"/>
        <v>94.666666666666671</v>
      </c>
    </row>
    <row r="127" spans="2:13">
      <c r="B127" s="213" t="s">
        <v>67</v>
      </c>
      <c r="C127" s="213"/>
      <c r="D127" s="42">
        <f>(D126*10^5)*10</f>
        <v>155333333.33333334</v>
      </c>
      <c r="E127" s="39" t="e">
        <f>(E126*10^4)*10</f>
        <v>#DIV/0!</v>
      </c>
      <c r="F127" s="39" t="e">
        <f>(F126*10^1)*10</f>
        <v>#DIV/0!</v>
      </c>
      <c r="G127" s="75">
        <f>(G126*10^5)*10</f>
        <v>64000000</v>
      </c>
      <c r="H127" s="39" t="e">
        <f>(H126*10^4)*10</f>
        <v>#DIV/0!</v>
      </c>
      <c r="I127" s="39">
        <f>(I126*10^3)*10</f>
        <v>946666.66666666674</v>
      </c>
    </row>
    <row r="128" spans="2:13">
      <c r="B128" s="213"/>
      <c r="C128" s="213"/>
      <c r="D128" s="55">
        <f t="shared" ref="D128:I128" si="17">D127*100</f>
        <v>15533333333.333334</v>
      </c>
      <c r="E128" s="40" t="e">
        <f t="shared" si="17"/>
        <v>#DIV/0!</v>
      </c>
      <c r="F128" s="40" t="e">
        <f t="shared" si="17"/>
        <v>#DIV/0!</v>
      </c>
      <c r="G128" s="76">
        <f t="shared" si="17"/>
        <v>6400000000</v>
      </c>
      <c r="H128" s="40" t="e">
        <f t="shared" si="17"/>
        <v>#DIV/0!</v>
      </c>
      <c r="I128" s="40">
        <f t="shared" si="17"/>
        <v>94666666.666666672</v>
      </c>
    </row>
    <row r="132" spans="1:13">
      <c r="B132" s="77"/>
      <c r="C132" s="77"/>
      <c r="D132" s="219" t="s">
        <v>53</v>
      </c>
      <c r="E132" s="219"/>
      <c r="F132" s="220" t="s">
        <v>87</v>
      </c>
      <c r="G132" s="220"/>
      <c r="H132" s="220"/>
      <c r="I132" s="220"/>
      <c r="J132" s="77"/>
      <c r="K132" s="77"/>
      <c r="L132" s="77"/>
      <c r="M132" s="77"/>
    </row>
    <row r="133" spans="1:13">
      <c r="B133" s="78"/>
      <c r="C133" s="78"/>
      <c r="D133" s="222" t="s">
        <v>55</v>
      </c>
      <c r="E133" s="222"/>
      <c r="F133" s="222" t="s">
        <v>72</v>
      </c>
      <c r="G133" s="222"/>
      <c r="H133" s="224" t="s">
        <v>73</v>
      </c>
      <c r="I133" s="224"/>
      <c r="J133" s="77"/>
      <c r="K133" s="77"/>
      <c r="L133" s="77"/>
      <c r="M133" s="77"/>
    </row>
    <row r="134" spans="1:13">
      <c r="B134" s="79" t="s">
        <v>56</v>
      </c>
      <c r="C134" s="79" t="s">
        <v>57</v>
      </c>
      <c r="D134" s="80" t="s">
        <v>59</v>
      </c>
      <c r="E134" s="80" t="s">
        <v>74</v>
      </c>
      <c r="F134" s="80" t="s">
        <v>60</v>
      </c>
      <c r="G134" s="80" t="s">
        <v>61</v>
      </c>
      <c r="H134" s="80" t="s">
        <v>88</v>
      </c>
      <c r="I134" s="80" t="s">
        <v>77</v>
      </c>
      <c r="J134" s="77"/>
      <c r="K134" s="77"/>
      <c r="L134" s="77"/>
      <c r="M134" s="77"/>
    </row>
    <row r="135" spans="1:13">
      <c r="B135" s="81" t="s">
        <v>62</v>
      </c>
      <c r="C135" s="82">
        <v>24</v>
      </c>
      <c r="D135" s="83">
        <v>85</v>
      </c>
      <c r="E135" s="83" t="s">
        <v>18</v>
      </c>
      <c r="F135" s="84" t="s">
        <v>63</v>
      </c>
      <c r="G135" s="84" t="s">
        <v>63</v>
      </c>
      <c r="H135" s="84">
        <v>84</v>
      </c>
      <c r="I135" s="83">
        <v>13</v>
      </c>
      <c r="J135" s="77"/>
      <c r="K135" s="77"/>
      <c r="L135" s="77"/>
      <c r="M135" s="77"/>
    </row>
    <row r="136" spans="1:13">
      <c r="B136" s="81" t="s">
        <v>64</v>
      </c>
      <c r="C136" s="82">
        <v>24</v>
      </c>
      <c r="D136" s="83">
        <v>159</v>
      </c>
      <c r="E136" s="83" t="s">
        <v>18</v>
      </c>
      <c r="F136" s="84" t="s">
        <v>63</v>
      </c>
      <c r="G136" s="84">
        <v>111</v>
      </c>
      <c r="H136" s="84">
        <v>71</v>
      </c>
      <c r="I136" s="83">
        <v>26</v>
      </c>
      <c r="J136" s="77"/>
      <c r="K136" s="77"/>
      <c r="L136" s="77"/>
      <c r="M136" s="77"/>
    </row>
    <row r="137" spans="1:13">
      <c r="B137" s="81" t="s">
        <v>65</v>
      </c>
      <c r="C137" s="82">
        <v>24</v>
      </c>
      <c r="D137" s="83">
        <v>207</v>
      </c>
      <c r="E137" s="83" t="s">
        <v>18</v>
      </c>
      <c r="F137" s="84" t="s">
        <v>63</v>
      </c>
      <c r="G137" s="84" t="s">
        <v>63</v>
      </c>
      <c r="H137" s="84">
        <v>125</v>
      </c>
      <c r="I137" s="83">
        <v>13</v>
      </c>
      <c r="J137" s="77"/>
      <c r="K137" s="77"/>
      <c r="L137" s="77"/>
      <c r="M137" s="77"/>
    </row>
    <row r="138" spans="1:13" ht="15.75">
      <c r="B138" s="223" t="s">
        <v>66</v>
      </c>
      <c r="C138" s="223"/>
      <c r="D138" s="85">
        <f t="shared" ref="D138:I138" si="18">AVERAGE(D135:D137)</f>
        <v>150.33333333333334</v>
      </c>
      <c r="E138" s="85" t="e">
        <f t="shared" si="18"/>
        <v>#DIV/0!</v>
      </c>
      <c r="F138" s="85" t="e">
        <f t="shared" si="18"/>
        <v>#DIV/0!</v>
      </c>
      <c r="G138" s="85">
        <f t="shared" si="18"/>
        <v>111</v>
      </c>
      <c r="H138" s="85">
        <f t="shared" si="18"/>
        <v>93.333333333333329</v>
      </c>
      <c r="I138" s="85">
        <f t="shared" si="18"/>
        <v>17.333333333333332</v>
      </c>
      <c r="J138" s="77"/>
      <c r="K138" s="77"/>
      <c r="L138" s="77"/>
      <c r="M138" s="77"/>
    </row>
    <row r="139" spans="1:13">
      <c r="B139" s="218" t="s">
        <v>67</v>
      </c>
      <c r="C139" s="218"/>
      <c r="D139" s="86">
        <f>(D138*10^5)*10</f>
        <v>150333333.33333334</v>
      </c>
      <c r="E139" s="87" t="e">
        <f>(E138*10^4)*10</f>
        <v>#DIV/0!</v>
      </c>
      <c r="F139" s="87" t="e">
        <f>(F138*10^1)*10</f>
        <v>#DIV/0!</v>
      </c>
      <c r="G139" s="87">
        <f>(G138*10^2)*10</f>
        <v>111000</v>
      </c>
      <c r="H139" s="87">
        <f>(H138*3)*10</f>
        <v>2800</v>
      </c>
      <c r="I139" s="87">
        <f>(I138*10^1)*10</f>
        <v>1733.333333333333</v>
      </c>
      <c r="J139" s="77"/>
      <c r="K139" s="77"/>
      <c r="L139" s="77"/>
      <c r="M139" s="77"/>
    </row>
    <row r="140" spans="1:13">
      <c r="B140" s="218"/>
      <c r="C140" s="218"/>
      <c r="D140" s="88">
        <f t="shared" ref="D140:I140" si="19">D139*100</f>
        <v>15033333333.333334</v>
      </c>
      <c r="E140" s="89" t="e">
        <f t="shared" si="19"/>
        <v>#DIV/0!</v>
      </c>
      <c r="F140" s="89" t="e">
        <f t="shared" si="19"/>
        <v>#DIV/0!</v>
      </c>
      <c r="G140" s="89">
        <f t="shared" si="19"/>
        <v>11100000</v>
      </c>
      <c r="H140" s="89">
        <f t="shared" si="19"/>
        <v>280000</v>
      </c>
      <c r="I140" s="89">
        <f t="shared" si="19"/>
        <v>173333.33333333331</v>
      </c>
      <c r="J140" s="77"/>
      <c r="K140" s="77"/>
      <c r="L140" s="77"/>
      <c r="M140" s="77"/>
    </row>
    <row r="142" spans="1:13">
      <c r="A142" s="77"/>
      <c r="B142" s="77"/>
      <c r="C142" s="77"/>
      <c r="D142" s="77"/>
      <c r="E142" s="77"/>
      <c r="F142" s="77"/>
      <c r="G142" s="77"/>
      <c r="H142" s="77"/>
      <c r="I142" s="77"/>
      <c r="J142" s="77"/>
    </row>
    <row r="143" spans="1:13">
      <c r="A143" s="77"/>
      <c r="B143" s="77"/>
      <c r="C143" s="77"/>
      <c r="D143" s="219" t="s">
        <v>53</v>
      </c>
      <c r="E143" s="219"/>
      <c r="F143" s="220" t="s">
        <v>89</v>
      </c>
      <c r="G143" s="220"/>
      <c r="H143" s="220"/>
      <c r="I143" s="220"/>
      <c r="J143" s="77"/>
    </row>
    <row r="144" spans="1:13">
      <c r="A144" s="77"/>
      <c r="B144" s="78"/>
      <c r="C144" s="78"/>
      <c r="D144" s="222" t="s">
        <v>55</v>
      </c>
      <c r="E144" s="222"/>
      <c r="F144" s="222" t="s">
        <v>72</v>
      </c>
      <c r="G144" s="222"/>
      <c r="H144" s="224" t="s">
        <v>73</v>
      </c>
      <c r="I144" s="224"/>
      <c r="J144" s="77"/>
    </row>
    <row r="145" spans="1:10">
      <c r="A145" s="77"/>
      <c r="B145" s="79" t="s">
        <v>56</v>
      </c>
      <c r="C145" s="79" t="s">
        <v>57</v>
      </c>
      <c r="D145" s="80" t="s">
        <v>59</v>
      </c>
      <c r="E145" s="80" t="s">
        <v>74</v>
      </c>
      <c r="F145" s="80" t="s">
        <v>60</v>
      </c>
      <c r="G145" s="80" t="s">
        <v>61</v>
      </c>
      <c r="H145" s="80" t="s">
        <v>88</v>
      </c>
      <c r="I145" s="80" t="s">
        <v>77</v>
      </c>
      <c r="J145" s="77"/>
    </row>
    <row r="146" spans="1:10">
      <c r="A146" s="77"/>
      <c r="B146" s="81" t="s">
        <v>62</v>
      </c>
      <c r="C146" s="82">
        <v>24</v>
      </c>
      <c r="D146" s="83">
        <v>195</v>
      </c>
      <c r="E146" s="83" t="s">
        <v>18</v>
      </c>
      <c r="F146" s="84" t="s">
        <v>63</v>
      </c>
      <c r="G146" s="84" t="s">
        <v>63</v>
      </c>
      <c r="H146" s="84">
        <v>51</v>
      </c>
      <c r="I146" s="83">
        <v>1</v>
      </c>
      <c r="J146" s="77"/>
    </row>
    <row r="147" spans="1:10">
      <c r="A147" s="77"/>
      <c r="B147" s="81" t="s">
        <v>64</v>
      </c>
      <c r="C147" s="82">
        <v>24</v>
      </c>
      <c r="D147" s="83">
        <v>198</v>
      </c>
      <c r="E147" s="83" t="s">
        <v>18</v>
      </c>
      <c r="F147" s="84" t="s">
        <v>63</v>
      </c>
      <c r="G147" s="84" t="s">
        <v>63</v>
      </c>
      <c r="H147" s="84">
        <v>33</v>
      </c>
      <c r="I147" s="83">
        <v>0</v>
      </c>
      <c r="J147" s="77"/>
    </row>
    <row r="148" spans="1:10">
      <c r="A148" s="77"/>
      <c r="B148" s="81" t="s">
        <v>65</v>
      </c>
      <c r="C148" s="82">
        <v>24</v>
      </c>
      <c r="D148" s="83">
        <v>185</v>
      </c>
      <c r="E148" s="83" t="s">
        <v>18</v>
      </c>
      <c r="F148" s="84" t="s">
        <v>63</v>
      </c>
      <c r="G148" s="84" t="s">
        <v>63</v>
      </c>
      <c r="H148" s="84">
        <v>44</v>
      </c>
      <c r="I148" s="83">
        <v>0</v>
      </c>
      <c r="J148" s="77"/>
    </row>
    <row r="149" spans="1:10" ht="15.75">
      <c r="A149" s="77"/>
      <c r="B149" s="223" t="s">
        <v>66</v>
      </c>
      <c r="C149" s="223"/>
      <c r="D149" s="85">
        <f t="shared" ref="D149:I149" si="20">AVERAGE(D146:D148)</f>
        <v>192.66666666666666</v>
      </c>
      <c r="E149" s="85" t="e">
        <f t="shared" si="20"/>
        <v>#DIV/0!</v>
      </c>
      <c r="F149" s="85" t="e">
        <f t="shared" si="20"/>
        <v>#DIV/0!</v>
      </c>
      <c r="G149" s="85" t="e">
        <f t="shared" si="20"/>
        <v>#DIV/0!</v>
      </c>
      <c r="H149" s="85">
        <f t="shared" si="20"/>
        <v>42.666666666666664</v>
      </c>
      <c r="I149" s="85">
        <f t="shared" si="20"/>
        <v>0.33333333333333331</v>
      </c>
      <c r="J149" s="77"/>
    </row>
    <row r="150" spans="1:10">
      <c r="A150" s="77"/>
      <c r="B150" s="218" t="s">
        <v>67</v>
      </c>
      <c r="C150" s="218"/>
      <c r="D150" s="86">
        <f>(D149*10^5)*10</f>
        <v>192666666.66666663</v>
      </c>
      <c r="E150" s="87" t="e">
        <f>(E149*10^4)*10</f>
        <v>#DIV/0!</v>
      </c>
      <c r="F150" s="87" t="e">
        <f>(F149*10^1)*10</f>
        <v>#DIV/0!</v>
      </c>
      <c r="G150" s="87" t="e">
        <f>(G149*10^4)*10</f>
        <v>#DIV/0!</v>
      </c>
      <c r="H150" s="87">
        <f>(H149*13)*10</f>
        <v>5546.6666666666661</v>
      </c>
      <c r="I150" s="87">
        <f>(I149*10^1)*10</f>
        <v>33.333333333333329</v>
      </c>
      <c r="J150" s="77"/>
    </row>
    <row r="151" spans="1:10">
      <c r="A151" s="77"/>
      <c r="B151" s="218"/>
      <c r="C151" s="218"/>
      <c r="D151" s="88">
        <f t="shared" ref="D151:I151" si="21">D150*100</f>
        <v>19266666666.666664</v>
      </c>
      <c r="E151" s="89" t="e">
        <f t="shared" si="21"/>
        <v>#DIV/0!</v>
      </c>
      <c r="F151" s="89" t="e">
        <f t="shared" si="21"/>
        <v>#DIV/0!</v>
      </c>
      <c r="G151" s="89" t="e">
        <f t="shared" si="21"/>
        <v>#DIV/0!</v>
      </c>
      <c r="H151" s="89">
        <f t="shared" si="21"/>
        <v>554666.66666666663</v>
      </c>
      <c r="I151" s="89">
        <f t="shared" si="21"/>
        <v>3333.333333333333</v>
      </c>
      <c r="J151" s="77"/>
    </row>
    <row r="152" spans="1:10">
      <c r="A152" s="77"/>
      <c r="B152" s="77"/>
      <c r="C152" s="77"/>
      <c r="D152" s="77"/>
      <c r="E152" s="77"/>
      <c r="F152" s="77"/>
      <c r="G152" s="77"/>
      <c r="H152" s="77"/>
      <c r="I152" s="77"/>
      <c r="J152" s="77"/>
    </row>
    <row r="153" spans="1:10">
      <c r="A153" s="77"/>
      <c r="B153" s="77"/>
      <c r="C153" s="77"/>
      <c r="D153" s="77"/>
      <c r="E153" s="77"/>
      <c r="F153" s="77"/>
      <c r="G153" s="77"/>
      <c r="H153" s="77"/>
      <c r="I153" s="77"/>
      <c r="J153" s="77"/>
    </row>
    <row r="154" spans="1:10">
      <c r="A154" s="77"/>
      <c r="B154" s="77"/>
      <c r="C154" s="77"/>
      <c r="D154" s="219" t="s">
        <v>53</v>
      </c>
      <c r="E154" s="219"/>
      <c r="F154" s="220" t="s">
        <v>90</v>
      </c>
      <c r="G154" s="220"/>
      <c r="H154" s="220"/>
      <c r="I154" s="220"/>
      <c r="J154" s="77"/>
    </row>
    <row r="155" spans="1:10">
      <c r="A155" s="77"/>
      <c r="B155" s="78"/>
      <c r="C155" s="78"/>
      <c r="D155" s="222" t="s">
        <v>55</v>
      </c>
      <c r="E155" s="222"/>
      <c r="F155" s="222" t="s">
        <v>72</v>
      </c>
      <c r="G155" s="222"/>
      <c r="H155" s="224" t="s">
        <v>73</v>
      </c>
      <c r="I155" s="224"/>
      <c r="J155" s="77"/>
    </row>
    <row r="156" spans="1:10">
      <c r="A156" s="77"/>
      <c r="B156" s="79" t="s">
        <v>56</v>
      </c>
      <c r="C156" s="79" t="s">
        <v>57</v>
      </c>
      <c r="D156" s="80" t="s">
        <v>59</v>
      </c>
      <c r="E156" s="80" t="s">
        <v>74</v>
      </c>
      <c r="F156" s="80" t="s">
        <v>60</v>
      </c>
      <c r="G156" s="80" t="s">
        <v>61</v>
      </c>
      <c r="H156" s="80" t="s">
        <v>88</v>
      </c>
      <c r="I156" s="80" t="s">
        <v>77</v>
      </c>
      <c r="J156" s="77"/>
    </row>
    <row r="157" spans="1:10">
      <c r="A157" s="77"/>
      <c r="B157" s="81" t="s">
        <v>62</v>
      </c>
      <c r="C157" s="82">
        <v>24</v>
      </c>
      <c r="D157" s="83">
        <v>222</v>
      </c>
      <c r="E157" s="83" t="s">
        <v>18</v>
      </c>
      <c r="F157" s="84">
        <v>18</v>
      </c>
      <c r="G157" s="84">
        <v>3</v>
      </c>
      <c r="H157" s="84" t="s">
        <v>63</v>
      </c>
      <c r="I157" s="83">
        <v>0</v>
      </c>
      <c r="J157" s="77"/>
    </row>
    <row r="158" spans="1:10">
      <c r="A158" s="77"/>
      <c r="B158" s="81" t="s">
        <v>64</v>
      </c>
      <c r="C158" s="82">
        <v>24</v>
      </c>
      <c r="D158" s="83">
        <v>230</v>
      </c>
      <c r="E158" s="83" t="s">
        <v>18</v>
      </c>
      <c r="F158" s="84">
        <v>22</v>
      </c>
      <c r="G158" s="84">
        <v>6</v>
      </c>
      <c r="H158" s="84" t="s">
        <v>63</v>
      </c>
      <c r="I158" s="83">
        <v>0</v>
      </c>
      <c r="J158" s="77"/>
    </row>
    <row r="159" spans="1:10">
      <c r="A159" s="77"/>
      <c r="B159" s="81" t="s">
        <v>65</v>
      </c>
      <c r="C159" s="82">
        <v>24</v>
      </c>
      <c r="D159" s="83">
        <v>208</v>
      </c>
      <c r="E159" s="83" t="s">
        <v>18</v>
      </c>
      <c r="F159" s="84">
        <v>20</v>
      </c>
      <c r="G159" s="84">
        <v>3</v>
      </c>
      <c r="H159" s="84" t="s">
        <v>63</v>
      </c>
      <c r="I159" s="83">
        <v>0</v>
      </c>
      <c r="J159" s="77"/>
    </row>
    <row r="160" spans="1:10" ht="15.75">
      <c r="A160" s="77"/>
      <c r="B160" s="223" t="s">
        <v>66</v>
      </c>
      <c r="C160" s="223"/>
      <c r="D160" s="85">
        <f t="shared" ref="D160:I160" si="22">AVERAGE(D157:D159)</f>
        <v>220</v>
      </c>
      <c r="E160" s="85" t="e">
        <f t="shared" si="22"/>
        <v>#DIV/0!</v>
      </c>
      <c r="F160" s="85">
        <f t="shared" si="22"/>
        <v>20</v>
      </c>
      <c r="G160" s="85">
        <f t="shared" si="22"/>
        <v>4</v>
      </c>
      <c r="H160" s="85" t="e">
        <f t="shared" si="22"/>
        <v>#DIV/0!</v>
      </c>
      <c r="I160" s="85">
        <f t="shared" si="22"/>
        <v>0</v>
      </c>
      <c r="J160" s="77"/>
    </row>
    <row r="161" spans="1:10">
      <c r="A161" s="77"/>
      <c r="B161" s="218" t="s">
        <v>67</v>
      </c>
      <c r="C161" s="218"/>
      <c r="D161" s="86">
        <f>(D160*10^5)*10</f>
        <v>220000000</v>
      </c>
      <c r="E161" s="87" t="e">
        <f>(E160*10^4)*10</f>
        <v>#DIV/0!</v>
      </c>
      <c r="F161" s="87">
        <f>(F160*10^1)*10</f>
        <v>2000</v>
      </c>
      <c r="G161" s="87">
        <f>(G160*10^2)*10</f>
        <v>4000</v>
      </c>
      <c r="H161" s="87" t="e">
        <f>(H160*10^4)*10</f>
        <v>#DIV/0!</v>
      </c>
      <c r="I161" s="87">
        <f>(I160*10^4)*10</f>
        <v>0</v>
      </c>
      <c r="J161" s="77"/>
    </row>
    <row r="162" spans="1:10">
      <c r="A162" s="77"/>
      <c r="B162" s="218"/>
      <c r="C162" s="218"/>
      <c r="D162" s="88">
        <f t="shared" ref="D162:I162" si="23">D161*100</f>
        <v>22000000000</v>
      </c>
      <c r="E162" s="89" t="e">
        <f t="shared" si="23"/>
        <v>#DIV/0!</v>
      </c>
      <c r="F162" s="89">
        <f t="shared" si="23"/>
        <v>200000</v>
      </c>
      <c r="G162" s="89">
        <f t="shared" si="23"/>
        <v>400000</v>
      </c>
      <c r="H162" s="89" t="e">
        <f t="shared" si="23"/>
        <v>#DIV/0!</v>
      </c>
      <c r="I162" s="89">
        <f t="shared" si="23"/>
        <v>0</v>
      </c>
      <c r="J162" s="77"/>
    </row>
    <row r="165" spans="1:10">
      <c r="D165" s="214" t="s">
        <v>53</v>
      </c>
      <c r="E165" s="214"/>
      <c r="F165" s="215" t="s">
        <v>91</v>
      </c>
      <c r="G165" s="215"/>
      <c r="H165" s="215"/>
      <c r="I165" s="215"/>
    </row>
    <row r="166" spans="1:10">
      <c r="B166" s="1"/>
      <c r="C166" s="1"/>
      <c r="D166" s="216" t="s">
        <v>55</v>
      </c>
      <c r="E166" s="216"/>
      <c r="F166" s="216" t="s">
        <v>72</v>
      </c>
      <c r="G166" s="216"/>
      <c r="H166" s="217" t="s">
        <v>73</v>
      </c>
      <c r="I166" s="217"/>
    </row>
    <row r="167" spans="1:10">
      <c r="B167" s="2" t="s">
        <v>56</v>
      </c>
      <c r="C167" s="2" t="s">
        <v>57</v>
      </c>
      <c r="D167" s="3" t="s">
        <v>59</v>
      </c>
      <c r="E167" s="3" t="s">
        <v>74</v>
      </c>
      <c r="F167" s="3" t="s">
        <v>60</v>
      </c>
      <c r="G167" s="3" t="s">
        <v>58</v>
      </c>
      <c r="H167" s="3" t="s">
        <v>80</v>
      </c>
      <c r="I167" s="3" t="s">
        <v>92</v>
      </c>
    </row>
    <row r="168" spans="1:10">
      <c r="B168" s="4" t="s">
        <v>62</v>
      </c>
      <c r="C168" s="5">
        <v>24</v>
      </c>
      <c r="D168" s="6">
        <v>240</v>
      </c>
      <c r="E168" s="6" t="s">
        <v>18</v>
      </c>
      <c r="F168" s="9" t="s">
        <v>63</v>
      </c>
      <c r="G168" s="9">
        <v>62</v>
      </c>
      <c r="H168" s="9">
        <v>59</v>
      </c>
      <c r="I168" s="9">
        <v>4</v>
      </c>
      <c r="J168" s="9"/>
    </row>
    <row r="169" spans="1:10">
      <c r="B169" s="4" t="s">
        <v>64</v>
      </c>
      <c r="C169" s="5">
        <v>24</v>
      </c>
      <c r="D169" s="6">
        <v>230</v>
      </c>
      <c r="E169" s="6" t="s">
        <v>18</v>
      </c>
      <c r="F169" s="9" t="s">
        <v>63</v>
      </c>
      <c r="G169" s="9">
        <v>38</v>
      </c>
      <c r="H169" s="9">
        <v>81</v>
      </c>
      <c r="I169" s="9">
        <v>12</v>
      </c>
      <c r="J169" s="9"/>
    </row>
    <row r="170" spans="1:10">
      <c r="B170" s="4" t="s">
        <v>65</v>
      </c>
      <c r="C170" s="5">
        <v>24</v>
      </c>
      <c r="D170" s="6">
        <v>250</v>
      </c>
      <c r="E170" s="6" t="s">
        <v>18</v>
      </c>
      <c r="F170" s="9" t="s">
        <v>63</v>
      </c>
      <c r="G170" s="9">
        <v>68</v>
      </c>
      <c r="H170" s="9">
        <v>72</v>
      </c>
      <c r="I170" s="9">
        <v>9</v>
      </c>
      <c r="J170" s="9"/>
    </row>
    <row r="171" spans="1:10" ht="15.75">
      <c r="B171" s="221" t="s">
        <v>66</v>
      </c>
      <c r="C171" s="221"/>
      <c r="D171" s="7">
        <f t="shared" ref="D171:I171" si="24">AVERAGE(D168:D170)</f>
        <v>240</v>
      </c>
      <c r="E171" s="7" t="e">
        <f t="shared" si="24"/>
        <v>#DIV/0!</v>
      </c>
      <c r="F171" s="7" t="e">
        <f t="shared" si="24"/>
        <v>#DIV/0!</v>
      </c>
      <c r="G171" s="7">
        <f t="shared" si="24"/>
        <v>56</v>
      </c>
      <c r="H171" s="7">
        <f t="shared" si="24"/>
        <v>70.666666666666671</v>
      </c>
      <c r="I171" s="7">
        <f t="shared" si="24"/>
        <v>8.3333333333333339</v>
      </c>
    </row>
    <row r="172" spans="1:10">
      <c r="B172" s="213" t="s">
        <v>67</v>
      </c>
      <c r="C172" s="213"/>
      <c r="D172" s="42">
        <f>(D171*10^5)*10</f>
        <v>240000000</v>
      </c>
      <c r="E172" s="39" t="e">
        <f>(E171*10^4)*10</f>
        <v>#DIV/0!</v>
      </c>
      <c r="F172" s="39" t="e">
        <f>(F171*10^1)*10</f>
        <v>#DIV/0!</v>
      </c>
      <c r="G172" s="39">
        <f>(G171*10^4)*10</f>
        <v>5600000</v>
      </c>
      <c r="H172" s="39">
        <f>(H171*10^3)*10</f>
        <v>706666.66666666674</v>
      </c>
      <c r="I172" s="39">
        <f>(I171*10^4)*10</f>
        <v>833333.33333333349</v>
      </c>
    </row>
    <row r="173" spans="1:10">
      <c r="B173" s="213"/>
      <c r="C173" s="213"/>
      <c r="D173" s="55">
        <f t="shared" ref="D173:I173" si="25">D172*100</f>
        <v>24000000000</v>
      </c>
      <c r="E173" s="40" t="e">
        <f t="shared" si="25"/>
        <v>#DIV/0!</v>
      </c>
      <c r="F173" s="40" t="e">
        <f t="shared" si="25"/>
        <v>#DIV/0!</v>
      </c>
      <c r="G173" s="40">
        <f t="shared" si="25"/>
        <v>560000000</v>
      </c>
      <c r="H173" s="40">
        <f t="shared" si="25"/>
        <v>70666666.666666672</v>
      </c>
      <c r="I173" s="40">
        <f t="shared" si="25"/>
        <v>83333333.333333343</v>
      </c>
    </row>
    <row r="176" spans="1:10">
      <c r="D176" s="214" t="s">
        <v>53</v>
      </c>
      <c r="E176" s="214"/>
      <c r="F176" s="215" t="s">
        <v>93</v>
      </c>
      <c r="G176" s="215"/>
      <c r="H176" s="215"/>
      <c r="I176" s="215"/>
    </row>
    <row r="177" spans="2:26">
      <c r="B177" s="1"/>
      <c r="C177" s="1"/>
      <c r="D177" s="216" t="s">
        <v>55</v>
      </c>
      <c r="E177" s="216"/>
      <c r="F177" s="216" t="s">
        <v>72</v>
      </c>
      <c r="G177" s="216"/>
      <c r="H177" s="217" t="s">
        <v>73</v>
      </c>
      <c r="I177" s="217"/>
    </row>
    <row r="178" spans="2:26">
      <c r="B178" s="2" t="s">
        <v>56</v>
      </c>
      <c r="C178" s="2" t="s">
        <v>57</v>
      </c>
      <c r="D178" s="3" t="s">
        <v>59</v>
      </c>
      <c r="E178" s="3" t="s">
        <v>74</v>
      </c>
      <c r="F178" s="3" t="s">
        <v>94</v>
      </c>
      <c r="G178" s="3" t="s">
        <v>60</v>
      </c>
      <c r="H178" s="3" t="s">
        <v>78</v>
      </c>
      <c r="I178" s="3" t="s">
        <v>77</v>
      </c>
    </row>
    <row r="179" spans="2:26">
      <c r="B179" s="4" t="s">
        <v>62</v>
      </c>
      <c r="C179" s="5">
        <v>24</v>
      </c>
      <c r="D179" s="6">
        <v>109</v>
      </c>
      <c r="E179" s="6" t="s">
        <v>18</v>
      </c>
      <c r="F179" s="9">
        <v>150</v>
      </c>
      <c r="G179" s="9">
        <v>175</v>
      </c>
      <c r="H179" s="9">
        <v>7</v>
      </c>
      <c r="I179" s="6">
        <v>51</v>
      </c>
    </row>
    <row r="180" spans="2:26">
      <c r="B180" s="4" t="s">
        <v>64</v>
      </c>
      <c r="C180" s="5">
        <v>24</v>
      </c>
      <c r="D180" s="6">
        <v>104</v>
      </c>
      <c r="E180" s="6" t="s">
        <v>18</v>
      </c>
      <c r="F180" s="9">
        <v>273</v>
      </c>
      <c r="G180" s="9">
        <v>187</v>
      </c>
      <c r="H180" s="9">
        <v>21</v>
      </c>
      <c r="I180" s="6">
        <v>54</v>
      </c>
    </row>
    <row r="181" spans="2:26">
      <c r="B181" s="4" t="s">
        <v>65</v>
      </c>
      <c r="C181" s="5">
        <v>24</v>
      </c>
      <c r="D181" s="6">
        <v>140</v>
      </c>
      <c r="E181" s="6" t="s">
        <v>18</v>
      </c>
      <c r="F181" s="9">
        <v>194</v>
      </c>
      <c r="G181" s="9">
        <v>170</v>
      </c>
      <c r="H181" s="9">
        <v>195</v>
      </c>
      <c r="I181" s="6">
        <v>64</v>
      </c>
    </row>
    <row r="182" spans="2:26" ht="15.75">
      <c r="B182" s="221" t="s">
        <v>66</v>
      </c>
      <c r="C182" s="221"/>
      <c r="D182" s="7">
        <f t="shared" ref="D182:I182" si="26">AVERAGE(D179:D181)</f>
        <v>117.66666666666667</v>
      </c>
      <c r="E182" s="7" t="e">
        <f t="shared" si="26"/>
        <v>#DIV/0!</v>
      </c>
      <c r="F182" s="7">
        <f t="shared" si="26"/>
        <v>205.66666666666666</v>
      </c>
      <c r="G182" s="7">
        <f t="shared" si="26"/>
        <v>177.33333333333334</v>
      </c>
      <c r="H182" s="7">
        <f t="shared" si="26"/>
        <v>74.333333333333329</v>
      </c>
      <c r="I182" s="7">
        <f t="shared" si="26"/>
        <v>56.333333333333336</v>
      </c>
    </row>
    <row r="183" spans="2:26">
      <c r="B183" s="213" t="s">
        <v>67</v>
      </c>
      <c r="C183" s="213"/>
      <c r="D183" s="42">
        <f>(D182*10^5)*10</f>
        <v>117666666.66666669</v>
      </c>
      <c r="E183" s="39" t="e">
        <f>(E182*10^4)*10</f>
        <v>#DIV/0!</v>
      </c>
      <c r="F183" s="39">
        <f>(F182*5)*10</f>
        <v>10283.333333333332</v>
      </c>
      <c r="G183" s="39">
        <f>(G182*10^1)*10</f>
        <v>17733.333333333336</v>
      </c>
      <c r="H183" s="39">
        <f>(H182*5)*10</f>
        <v>3716.6666666666661</v>
      </c>
      <c r="I183" s="39">
        <f>(I182*10^1)*10</f>
        <v>5633.3333333333339</v>
      </c>
    </row>
    <row r="184" spans="2:26">
      <c r="B184" s="213"/>
      <c r="C184" s="213"/>
      <c r="D184" s="55">
        <f t="shared" ref="D184:I184" si="27">D183*100</f>
        <v>11766666666.666668</v>
      </c>
      <c r="E184" s="40" t="e">
        <f t="shared" si="27"/>
        <v>#DIV/0!</v>
      </c>
      <c r="F184" s="40">
        <f t="shared" si="27"/>
        <v>1028333.3333333333</v>
      </c>
      <c r="G184" s="40">
        <f t="shared" si="27"/>
        <v>1773333.3333333335</v>
      </c>
      <c r="H184" s="40">
        <f t="shared" si="27"/>
        <v>371666.66666666663</v>
      </c>
      <c r="I184" s="40">
        <f t="shared" si="27"/>
        <v>563333.33333333337</v>
      </c>
    </row>
    <row r="185" spans="2:26">
      <c r="F185" t="s">
        <v>81</v>
      </c>
      <c r="G185">
        <f>(F184+G184)/2</f>
        <v>1400833.3333333335</v>
      </c>
      <c r="H185" t="s">
        <v>81</v>
      </c>
      <c r="I185">
        <f>(H184+I184)/2</f>
        <v>467500</v>
      </c>
    </row>
    <row r="189" spans="2:26">
      <c r="D189" s="214" t="s">
        <v>53</v>
      </c>
      <c r="E189" s="214"/>
      <c r="F189" s="215" t="s">
        <v>95</v>
      </c>
      <c r="G189" s="215"/>
      <c r="H189" s="215"/>
      <c r="I189" s="215"/>
      <c r="S189" s="214" t="s">
        <v>53</v>
      </c>
      <c r="T189" s="214"/>
      <c r="U189" s="215" t="s">
        <v>95</v>
      </c>
      <c r="V189" s="215"/>
      <c r="W189" s="215"/>
      <c r="X189" s="215"/>
    </row>
    <row r="190" spans="2:26">
      <c r="B190" s="1"/>
      <c r="C190" s="1"/>
      <c r="D190" s="216" t="s">
        <v>55</v>
      </c>
      <c r="E190" s="216"/>
      <c r="F190" s="216" t="s">
        <v>72</v>
      </c>
      <c r="G190" s="216"/>
      <c r="H190" s="217" t="s">
        <v>73</v>
      </c>
      <c r="I190" s="217"/>
      <c r="J190" s="216" t="s">
        <v>72</v>
      </c>
      <c r="K190" s="216"/>
      <c r="Q190" s="1"/>
      <c r="R190" s="1"/>
      <c r="S190" s="216" t="s">
        <v>55</v>
      </c>
      <c r="T190" s="216"/>
      <c r="U190" s="216" t="s">
        <v>72</v>
      </c>
      <c r="V190" s="216"/>
      <c r="W190" s="217" t="s">
        <v>73</v>
      </c>
      <c r="X190" s="217"/>
      <c r="Y190" s="216" t="s">
        <v>72</v>
      </c>
      <c r="Z190" s="216"/>
    </row>
    <row r="191" spans="2:26">
      <c r="B191" s="2" t="s">
        <v>56</v>
      </c>
      <c r="C191" s="2" t="s">
        <v>57</v>
      </c>
      <c r="D191" s="3" t="s">
        <v>59</v>
      </c>
      <c r="E191" s="3" t="s">
        <v>74</v>
      </c>
      <c r="F191" s="3" t="s">
        <v>60</v>
      </c>
      <c r="G191" s="3" t="s">
        <v>61</v>
      </c>
      <c r="H191" s="3" t="s">
        <v>78</v>
      </c>
      <c r="I191" s="3" t="s">
        <v>77</v>
      </c>
      <c r="J191" s="3" t="s">
        <v>69</v>
      </c>
      <c r="Q191" s="2" t="s">
        <v>56</v>
      </c>
      <c r="R191" s="2" t="s">
        <v>57</v>
      </c>
      <c r="S191" s="3" t="s">
        <v>59</v>
      </c>
      <c r="T191" s="3" t="s">
        <v>74</v>
      </c>
      <c r="U191" s="3" t="s">
        <v>60</v>
      </c>
      <c r="V191" s="3" t="s">
        <v>61</v>
      </c>
      <c r="W191" s="3" t="s">
        <v>78</v>
      </c>
      <c r="X191" s="3" t="s">
        <v>96</v>
      </c>
      <c r="Y191" s="3" t="s">
        <v>69</v>
      </c>
    </row>
    <row r="192" spans="2:26">
      <c r="B192" s="4" t="s">
        <v>62</v>
      </c>
      <c r="C192" s="5">
        <v>24</v>
      </c>
      <c r="D192" s="6">
        <v>221</v>
      </c>
      <c r="E192" s="6" t="s">
        <v>18</v>
      </c>
      <c r="F192" s="9">
        <v>252</v>
      </c>
      <c r="G192" s="9">
        <v>20</v>
      </c>
      <c r="H192" s="9">
        <v>47</v>
      </c>
      <c r="I192" s="6">
        <v>14</v>
      </c>
      <c r="J192" s="9">
        <v>4</v>
      </c>
      <c r="Q192" s="4" t="s">
        <v>62</v>
      </c>
      <c r="R192" s="5">
        <v>24</v>
      </c>
      <c r="S192" s="6">
        <v>174</v>
      </c>
      <c r="T192" s="6" t="s">
        <v>18</v>
      </c>
      <c r="U192" s="9"/>
      <c r="V192" s="9">
        <v>185</v>
      </c>
      <c r="W192" s="9">
        <v>165</v>
      </c>
      <c r="X192" s="6">
        <v>214</v>
      </c>
      <c r="Y192" s="9">
        <v>4</v>
      </c>
    </row>
    <row r="193" spans="2:25">
      <c r="B193" s="4" t="s">
        <v>64</v>
      </c>
      <c r="C193" s="5">
        <v>24</v>
      </c>
      <c r="D193" s="6">
        <v>244</v>
      </c>
      <c r="E193" s="6" t="s">
        <v>18</v>
      </c>
      <c r="F193" s="9">
        <v>224</v>
      </c>
      <c r="G193" s="9">
        <v>84</v>
      </c>
      <c r="H193" s="9">
        <v>39</v>
      </c>
      <c r="I193" s="6">
        <v>16</v>
      </c>
      <c r="J193" s="9">
        <v>9</v>
      </c>
      <c r="Q193" s="4" t="s">
        <v>64</v>
      </c>
      <c r="R193" s="5">
        <v>24</v>
      </c>
      <c r="S193" s="6">
        <v>197</v>
      </c>
      <c r="T193" s="6" t="s">
        <v>18</v>
      </c>
      <c r="U193" s="9"/>
      <c r="V193" s="9">
        <v>123</v>
      </c>
      <c r="W193" s="9">
        <v>238</v>
      </c>
      <c r="X193" s="6">
        <v>117</v>
      </c>
      <c r="Y193" s="9">
        <v>9</v>
      </c>
    </row>
    <row r="194" spans="2:25">
      <c r="B194" s="4" t="s">
        <v>65</v>
      </c>
      <c r="C194" s="5">
        <v>24</v>
      </c>
      <c r="D194" s="6">
        <v>300</v>
      </c>
      <c r="E194" s="6" t="s">
        <v>18</v>
      </c>
      <c r="F194" s="9"/>
      <c r="G194" s="9"/>
      <c r="H194" s="9">
        <v>42</v>
      </c>
      <c r="I194" s="6">
        <v>7</v>
      </c>
      <c r="J194" s="9"/>
      <c r="Q194" s="4" t="s">
        <v>65</v>
      </c>
      <c r="R194" s="5">
        <v>24</v>
      </c>
      <c r="S194" s="6">
        <v>189</v>
      </c>
      <c r="T194" s="6" t="s">
        <v>18</v>
      </c>
      <c r="U194" s="9"/>
      <c r="V194" s="9">
        <v>198</v>
      </c>
      <c r="W194" s="9">
        <v>249</v>
      </c>
      <c r="X194" s="6">
        <v>134</v>
      </c>
      <c r="Y194" s="9"/>
    </row>
    <row r="195" spans="2:25" ht="15.75">
      <c r="B195" s="221" t="s">
        <v>66</v>
      </c>
      <c r="C195" s="221"/>
      <c r="D195" s="7">
        <f t="shared" ref="D195:J195" si="28">AVERAGE(D192:D194)</f>
        <v>255</v>
      </c>
      <c r="E195" s="7" t="e">
        <f t="shared" si="28"/>
        <v>#DIV/0!</v>
      </c>
      <c r="F195" s="7">
        <f t="shared" si="28"/>
        <v>238</v>
      </c>
      <c r="G195" s="7">
        <f t="shared" si="28"/>
        <v>52</v>
      </c>
      <c r="H195" s="7">
        <f t="shared" si="28"/>
        <v>42.666666666666664</v>
      </c>
      <c r="I195" s="7">
        <f t="shared" si="28"/>
        <v>12.333333333333334</v>
      </c>
      <c r="J195" s="7">
        <f t="shared" si="28"/>
        <v>6.5</v>
      </c>
      <c r="Q195" s="221" t="s">
        <v>66</v>
      </c>
      <c r="R195" s="221"/>
      <c r="S195" s="7">
        <f t="shared" ref="S195:Y195" si="29">AVERAGE(S192:S194)</f>
        <v>186.66666666666666</v>
      </c>
      <c r="T195" s="7" t="e">
        <f t="shared" si="29"/>
        <v>#DIV/0!</v>
      </c>
      <c r="U195" s="7" t="e">
        <f t="shared" si="29"/>
        <v>#DIV/0!</v>
      </c>
      <c r="V195" s="7">
        <f t="shared" si="29"/>
        <v>168.66666666666666</v>
      </c>
      <c r="W195" s="7">
        <f t="shared" si="29"/>
        <v>217.33333333333334</v>
      </c>
      <c r="X195" s="7">
        <f t="shared" si="29"/>
        <v>155</v>
      </c>
      <c r="Y195" s="7">
        <f t="shared" si="29"/>
        <v>6.5</v>
      </c>
    </row>
    <row r="196" spans="2:25">
      <c r="B196" s="213" t="s">
        <v>67</v>
      </c>
      <c r="C196" s="213"/>
      <c r="D196" s="42">
        <f>(D195*10^5)*10</f>
        <v>255000000</v>
      </c>
      <c r="E196" s="39" t="e">
        <f>(E195*10^4)*10</f>
        <v>#DIV/0!</v>
      </c>
      <c r="F196" s="39">
        <f>(F195*10^1)*10</f>
        <v>23800</v>
      </c>
      <c r="G196" s="39">
        <f>(G195*10^2)*10</f>
        <v>52000</v>
      </c>
      <c r="H196" s="39">
        <f>(H195*5)*10</f>
        <v>2133.333333333333</v>
      </c>
      <c r="I196" s="39">
        <f>(I195*10^1)*10</f>
        <v>1233.3333333333335</v>
      </c>
      <c r="J196" s="39">
        <f>(J195*10^3)*10</f>
        <v>65000</v>
      </c>
      <c r="Q196" s="213" t="s">
        <v>67</v>
      </c>
      <c r="R196" s="213"/>
      <c r="S196" s="42">
        <f>(S195*10^5)*10</f>
        <v>186666666.66666663</v>
      </c>
      <c r="T196" s="39" t="e">
        <f>(T195*10^4)*10</f>
        <v>#DIV/0!</v>
      </c>
      <c r="U196" s="39" t="e">
        <f>(U195*10^1)*10</f>
        <v>#DIV/0!</v>
      </c>
      <c r="V196" s="39">
        <f>(V195*10^2)*10</f>
        <v>168666.66666666663</v>
      </c>
      <c r="W196" s="39">
        <f>(W195*5)*10</f>
        <v>10866.666666666668</v>
      </c>
      <c r="X196" s="39">
        <f>(X195*8)*10</f>
        <v>12400</v>
      </c>
      <c r="Y196" s="39">
        <f>(Y195*10^3)*10</f>
        <v>65000</v>
      </c>
    </row>
    <row r="197" spans="2:25">
      <c r="B197" s="213"/>
      <c r="C197" s="213"/>
      <c r="D197" s="55">
        <f t="shared" ref="D197:J197" si="30">D196*100</f>
        <v>25500000000</v>
      </c>
      <c r="E197" s="40" t="e">
        <f t="shared" si="30"/>
        <v>#DIV/0!</v>
      </c>
      <c r="F197" s="40">
        <f t="shared" si="30"/>
        <v>2380000</v>
      </c>
      <c r="G197" s="40">
        <f t="shared" si="30"/>
        <v>5200000</v>
      </c>
      <c r="H197" s="40">
        <f t="shared" si="30"/>
        <v>213333.33333333331</v>
      </c>
      <c r="I197" s="40">
        <f t="shared" si="30"/>
        <v>123333.33333333334</v>
      </c>
      <c r="J197" s="40">
        <f t="shared" si="30"/>
        <v>6500000</v>
      </c>
      <c r="Q197" s="213"/>
      <c r="R197" s="213"/>
      <c r="S197" s="55">
        <f t="shared" ref="S197:Y197" si="31">S196*100</f>
        <v>18666666666.666664</v>
      </c>
      <c r="T197" s="40" t="e">
        <f t="shared" si="31"/>
        <v>#DIV/0!</v>
      </c>
      <c r="U197" s="40" t="e">
        <f t="shared" si="31"/>
        <v>#DIV/0!</v>
      </c>
      <c r="V197" s="40">
        <f t="shared" si="31"/>
        <v>16866666.666666664</v>
      </c>
      <c r="W197" s="40">
        <f t="shared" si="31"/>
        <v>1086666.6666666667</v>
      </c>
      <c r="X197" s="40">
        <f t="shared" si="31"/>
        <v>1240000</v>
      </c>
      <c r="Y197" s="40">
        <f t="shared" si="31"/>
        <v>6500000</v>
      </c>
    </row>
    <row r="198" spans="2:25">
      <c r="F198" t="s">
        <v>81</v>
      </c>
      <c r="G198" s="90">
        <f>AVERAGE(F197:G197)</f>
        <v>3790000</v>
      </c>
      <c r="H198" t="s">
        <v>81</v>
      </c>
      <c r="I198">
        <f>(H197+I197)/2</f>
        <v>168333.33333333331</v>
      </c>
      <c r="W198" t="s">
        <v>97</v>
      </c>
      <c r="X198" s="90">
        <f>AVERAGE(W197:X197)</f>
        <v>1163333.3333333335</v>
      </c>
    </row>
    <row r="200" spans="2:25">
      <c r="D200" s="214" t="s">
        <v>53</v>
      </c>
      <c r="E200" s="214"/>
      <c r="F200" s="215" t="s">
        <v>98</v>
      </c>
      <c r="G200" s="215"/>
      <c r="H200" s="215"/>
      <c r="I200" s="215"/>
    </row>
    <row r="201" spans="2:25">
      <c r="B201" s="1"/>
      <c r="C201" s="1"/>
      <c r="D201" s="216" t="s">
        <v>55</v>
      </c>
      <c r="E201" s="216"/>
      <c r="F201" s="216" t="s">
        <v>72</v>
      </c>
      <c r="G201" s="216"/>
      <c r="H201" s="217" t="s">
        <v>73</v>
      </c>
      <c r="I201" s="217"/>
    </row>
    <row r="202" spans="2:25">
      <c r="B202" s="2" t="s">
        <v>56</v>
      </c>
      <c r="C202" s="2" t="s">
        <v>57</v>
      </c>
      <c r="D202" s="3" t="s">
        <v>59</v>
      </c>
      <c r="E202" s="3" t="s">
        <v>74</v>
      </c>
      <c r="F202" s="3" t="s">
        <v>94</v>
      </c>
      <c r="G202" s="3" t="s">
        <v>60</v>
      </c>
      <c r="H202" s="3" t="s">
        <v>78</v>
      </c>
      <c r="I202" s="3" t="s">
        <v>77</v>
      </c>
    </row>
    <row r="203" spans="2:25">
      <c r="B203" s="4" t="s">
        <v>62</v>
      </c>
      <c r="C203" s="5">
        <v>24</v>
      </c>
      <c r="D203" s="9" t="s">
        <v>63</v>
      </c>
      <c r="E203" s="6" t="s">
        <v>18</v>
      </c>
      <c r="F203" s="9">
        <v>237</v>
      </c>
      <c r="G203" s="9">
        <v>26</v>
      </c>
      <c r="H203" s="9">
        <v>23</v>
      </c>
      <c r="I203" s="6">
        <v>0</v>
      </c>
    </row>
    <row r="204" spans="2:25">
      <c r="B204" s="4" t="s">
        <v>64</v>
      </c>
      <c r="C204" s="5">
        <v>24</v>
      </c>
      <c r="D204" s="9" t="s">
        <v>63</v>
      </c>
      <c r="E204" s="6" t="s">
        <v>18</v>
      </c>
      <c r="F204" s="9">
        <v>185</v>
      </c>
      <c r="G204" s="9">
        <v>84</v>
      </c>
      <c r="H204" s="9">
        <v>12</v>
      </c>
      <c r="I204" s="6">
        <v>1</v>
      </c>
    </row>
    <row r="205" spans="2:25">
      <c r="B205" s="4" t="s">
        <v>65</v>
      </c>
      <c r="C205" s="5">
        <v>24</v>
      </c>
      <c r="D205" s="9" t="s">
        <v>63</v>
      </c>
      <c r="E205" s="6" t="s">
        <v>18</v>
      </c>
      <c r="F205" s="9">
        <v>183</v>
      </c>
      <c r="G205" s="9">
        <v>91</v>
      </c>
      <c r="H205" s="9">
        <v>3</v>
      </c>
      <c r="I205" s="6">
        <v>0</v>
      </c>
    </row>
    <row r="206" spans="2:25" ht="15.75">
      <c r="B206" s="221" t="s">
        <v>66</v>
      </c>
      <c r="C206" s="221"/>
      <c r="D206" s="7" t="e">
        <f t="shared" ref="D206:I206" si="32">AVERAGE(D203:D205)</f>
        <v>#DIV/0!</v>
      </c>
      <c r="E206" s="7" t="e">
        <f t="shared" si="32"/>
        <v>#DIV/0!</v>
      </c>
      <c r="F206" s="7">
        <f t="shared" si="32"/>
        <v>201.66666666666666</v>
      </c>
      <c r="G206" s="7">
        <f t="shared" si="32"/>
        <v>67</v>
      </c>
      <c r="H206" s="7">
        <f t="shared" si="32"/>
        <v>12.666666666666666</v>
      </c>
      <c r="I206" s="7">
        <f t="shared" si="32"/>
        <v>0.33333333333333331</v>
      </c>
    </row>
    <row r="207" spans="2:25">
      <c r="B207" s="213" t="s">
        <v>67</v>
      </c>
      <c r="C207" s="213"/>
      <c r="D207" s="42" t="e">
        <f>(D206*10^5)*10</f>
        <v>#DIV/0!</v>
      </c>
      <c r="E207" s="39" t="e">
        <f>(E206*10^4)*10</f>
        <v>#DIV/0!</v>
      </c>
      <c r="F207" s="39">
        <f>(F206*5)*10</f>
        <v>10083.333333333332</v>
      </c>
      <c r="G207" s="39">
        <f>(G206*10^1)*10</f>
        <v>6700</v>
      </c>
      <c r="H207" s="39">
        <f>(H206*5)*10</f>
        <v>633.33333333333326</v>
      </c>
      <c r="I207" s="39">
        <f>(I206*10^1)*10</f>
        <v>33.333333333333329</v>
      </c>
    </row>
    <row r="208" spans="2:25">
      <c r="B208" s="213"/>
      <c r="C208" s="213"/>
      <c r="D208" s="55" t="e">
        <f t="shared" ref="D208:I208" si="33">D207*100</f>
        <v>#DIV/0!</v>
      </c>
      <c r="E208" s="40" t="e">
        <f t="shared" si="33"/>
        <v>#DIV/0!</v>
      </c>
      <c r="F208" s="40">
        <f t="shared" si="33"/>
        <v>1008333.3333333333</v>
      </c>
      <c r="G208" s="40">
        <f t="shared" si="33"/>
        <v>670000</v>
      </c>
      <c r="H208" s="40">
        <f t="shared" si="33"/>
        <v>63333.333333333328</v>
      </c>
      <c r="I208" s="40">
        <f t="shared" si="33"/>
        <v>3333.333333333333</v>
      </c>
    </row>
    <row r="209" spans="2:9">
      <c r="F209" t="s">
        <v>97</v>
      </c>
      <c r="G209">
        <f>(F208+G208)/2</f>
        <v>839166.66666666663</v>
      </c>
      <c r="H209" t="s">
        <v>81</v>
      </c>
      <c r="I209">
        <f>(H208+I208)/2</f>
        <v>33333.333333333328</v>
      </c>
    </row>
    <row r="211" spans="2:9">
      <c r="D211" s="214" t="s">
        <v>53</v>
      </c>
      <c r="E211" s="214"/>
      <c r="F211" s="215" t="s">
        <v>99</v>
      </c>
      <c r="G211" s="215"/>
      <c r="H211" s="215"/>
      <c r="I211" s="215"/>
    </row>
    <row r="212" spans="2:9">
      <c r="B212" s="1"/>
      <c r="C212" s="1"/>
      <c r="D212" s="216" t="s">
        <v>55</v>
      </c>
      <c r="E212" s="216"/>
      <c r="F212" s="216" t="s">
        <v>72</v>
      </c>
      <c r="G212" s="216"/>
      <c r="H212" s="217" t="s">
        <v>73</v>
      </c>
      <c r="I212" s="217"/>
    </row>
    <row r="213" spans="2:9">
      <c r="B213" s="2" t="s">
        <v>56</v>
      </c>
      <c r="C213" s="2" t="s">
        <v>57</v>
      </c>
      <c r="D213" s="3" t="s">
        <v>59</v>
      </c>
      <c r="E213" s="3" t="s">
        <v>74</v>
      </c>
      <c r="F213" s="3" t="s">
        <v>58</v>
      </c>
      <c r="G213" s="3" t="s">
        <v>59</v>
      </c>
      <c r="H213" s="3" t="s">
        <v>100</v>
      </c>
      <c r="I213" s="3" t="s">
        <v>101</v>
      </c>
    </row>
    <row r="214" spans="2:9">
      <c r="B214" s="4" t="s">
        <v>62</v>
      </c>
      <c r="C214" s="5">
        <v>24</v>
      </c>
      <c r="D214" s="6">
        <v>274</v>
      </c>
      <c r="E214" s="6" t="s">
        <v>18</v>
      </c>
      <c r="F214" s="9" t="s">
        <v>63</v>
      </c>
      <c r="G214" s="9">
        <v>158</v>
      </c>
      <c r="H214" s="9">
        <v>103</v>
      </c>
      <c r="I214" s="9">
        <v>9</v>
      </c>
    </row>
    <row r="215" spans="2:9">
      <c r="B215" s="4" t="s">
        <v>64</v>
      </c>
      <c r="C215" s="5">
        <v>24</v>
      </c>
      <c r="D215" s="6">
        <v>93</v>
      </c>
      <c r="E215" s="6" t="s">
        <v>18</v>
      </c>
      <c r="F215" s="9" t="s">
        <v>63</v>
      </c>
      <c r="G215" s="9">
        <v>123</v>
      </c>
      <c r="H215" s="9">
        <v>143</v>
      </c>
      <c r="I215" s="9">
        <v>3</v>
      </c>
    </row>
    <row r="216" spans="2:9">
      <c r="B216" s="4" t="s">
        <v>65</v>
      </c>
      <c r="C216" s="5">
        <v>24</v>
      </c>
      <c r="D216" s="6">
        <v>191</v>
      </c>
      <c r="E216" s="6" t="s">
        <v>18</v>
      </c>
      <c r="F216" s="9" t="s">
        <v>63</v>
      </c>
      <c r="G216" s="9">
        <v>182</v>
      </c>
      <c r="H216" s="9"/>
      <c r="I216" s="9">
        <v>30</v>
      </c>
    </row>
    <row r="217" spans="2:9" ht="15.75">
      <c r="B217" s="221" t="s">
        <v>66</v>
      </c>
      <c r="C217" s="221"/>
      <c r="D217" s="7">
        <f t="shared" ref="D217:I217" si="34">AVERAGE(D214:D216)</f>
        <v>186</v>
      </c>
      <c r="E217" s="7" t="e">
        <f t="shared" si="34"/>
        <v>#DIV/0!</v>
      </c>
      <c r="F217" s="7" t="e">
        <f t="shared" si="34"/>
        <v>#DIV/0!</v>
      </c>
      <c r="G217" s="7">
        <f t="shared" si="34"/>
        <v>154.33333333333334</v>
      </c>
      <c r="H217" s="7">
        <f t="shared" si="34"/>
        <v>123</v>
      </c>
      <c r="I217" s="7">
        <f t="shared" si="34"/>
        <v>14</v>
      </c>
    </row>
    <row r="218" spans="2:9">
      <c r="B218" s="213" t="s">
        <v>67</v>
      </c>
      <c r="C218" s="213"/>
      <c r="D218" s="42">
        <f>(D217*10^5)*10</f>
        <v>186000000</v>
      </c>
      <c r="E218" s="39" t="e">
        <f>(E217*10^4)*10</f>
        <v>#DIV/0!</v>
      </c>
      <c r="F218" s="39" t="e">
        <f>(F217*5)*10</f>
        <v>#DIV/0!</v>
      </c>
      <c r="G218" s="39">
        <f>(G217*10^5)*10</f>
        <v>154333333.33333334</v>
      </c>
      <c r="H218" s="39">
        <f>(H217*10^5)*10</f>
        <v>123000000</v>
      </c>
      <c r="I218" s="39">
        <f>(I217*10^6)*10</f>
        <v>140000000</v>
      </c>
    </row>
    <row r="219" spans="2:9">
      <c r="B219" s="213"/>
      <c r="C219" s="213"/>
      <c r="D219" s="55">
        <f t="shared" ref="D219:I219" si="35">D218*100</f>
        <v>18600000000</v>
      </c>
      <c r="E219" s="40" t="e">
        <f t="shared" si="35"/>
        <v>#DIV/0!</v>
      </c>
      <c r="F219" s="40" t="e">
        <f t="shared" si="35"/>
        <v>#DIV/0!</v>
      </c>
      <c r="G219" s="40">
        <f t="shared" si="35"/>
        <v>15433333333.333334</v>
      </c>
      <c r="H219" s="40">
        <f t="shared" si="35"/>
        <v>12300000000</v>
      </c>
      <c r="I219" s="40">
        <f t="shared" si="35"/>
        <v>14000000000</v>
      </c>
    </row>
    <row r="220" spans="2:9">
      <c r="H220" t="s">
        <v>81</v>
      </c>
      <c r="I220" s="90">
        <f>AVERAGE(H219:I219)</f>
        <v>13150000000</v>
      </c>
    </row>
    <row r="222" spans="2:9">
      <c r="D222" s="214" t="s">
        <v>53</v>
      </c>
      <c r="E222" s="214"/>
      <c r="F222" s="215" t="s">
        <v>102</v>
      </c>
      <c r="G222" s="215"/>
      <c r="H222" s="215"/>
      <c r="I222" s="215"/>
    </row>
    <row r="223" spans="2:9">
      <c r="B223" s="1"/>
      <c r="C223" s="1"/>
      <c r="D223" s="216" t="s">
        <v>55</v>
      </c>
      <c r="E223" s="216"/>
      <c r="F223" s="216" t="s">
        <v>72</v>
      </c>
      <c r="G223" s="216"/>
      <c r="H223" s="217" t="s">
        <v>73</v>
      </c>
      <c r="I223" s="217"/>
    </row>
    <row r="224" spans="2:9">
      <c r="B224" s="2" t="s">
        <v>56</v>
      </c>
      <c r="C224" s="2" t="s">
        <v>57</v>
      </c>
      <c r="D224" s="3" t="s">
        <v>59</v>
      </c>
      <c r="E224" s="3" t="s">
        <v>74</v>
      </c>
      <c r="F224" s="3" t="s">
        <v>61</v>
      </c>
      <c r="G224" s="3" t="s">
        <v>69</v>
      </c>
      <c r="H224" s="3" t="s">
        <v>78</v>
      </c>
      <c r="I224" s="3" t="s">
        <v>80</v>
      </c>
    </row>
    <row r="225" spans="2:9">
      <c r="B225" s="4" t="s">
        <v>62</v>
      </c>
      <c r="C225" s="5">
        <v>24</v>
      </c>
      <c r="D225" s="6" t="s">
        <v>18</v>
      </c>
      <c r="E225" s="6">
        <v>36</v>
      </c>
      <c r="F225" s="9">
        <v>285</v>
      </c>
      <c r="G225" s="9">
        <v>55</v>
      </c>
      <c r="H225" s="9" t="s">
        <v>63</v>
      </c>
      <c r="I225" s="9">
        <v>20</v>
      </c>
    </row>
    <row r="226" spans="2:9">
      <c r="B226" s="4" t="s">
        <v>64</v>
      </c>
      <c r="C226" s="5">
        <v>24</v>
      </c>
      <c r="D226" s="6" t="s">
        <v>18</v>
      </c>
      <c r="E226" s="6">
        <v>39</v>
      </c>
      <c r="F226" s="9">
        <v>249</v>
      </c>
      <c r="G226" s="9">
        <v>18</v>
      </c>
      <c r="H226" s="9" t="s">
        <v>63</v>
      </c>
      <c r="I226" s="9">
        <v>64</v>
      </c>
    </row>
    <row r="227" spans="2:9">
      <c r="B227" s="4" t="s">
        <v>65</v>
      </c>
      <c r="C227" s="5">
        <v>24</v>
      </c>
      <c r="D227" s="6" t="s">
        <v>18</v>
      </c>
      <c r="E227" s="6">
        <v>30</v>
      </c>
      <c r="F227" s="9">
        <v>190</v>
      </c>
      <c r="G227" s="9">
        <v>54</v>
      </c>
      <c r="H227" s="9" t="s">
        <v>63</v>
      </c>
      <c r="I227" s="9">
        <v>45</v>
      </c>
    </row>
    <row r="228" spans="2:9" ht="15.75">
      <c r="B228" s="221" t="s">
        <v>66</v>
      </c>
      <c r="C228" s="221"/>
      <c r="D228" s="7" t="e">
        <f t="shared" ref="D228:I228" si="36">AVERAGE(D225:D227)</f>
        <v>#DIV/0!</v>
      </c>
      <c r="E228" s="7">
        <f t="shared" si="36"/>
        <v>35</v>
      </c>
      <c r="F228" s="7">
        <f t="shared" si="36"/>
        <v>241.33333333333334</v>
      </c>
      <c r="G228" s="7">
        <f t="shared" si="36"/>
        <v>42.333333333333336</v>
      </c>
      <c r="H228" s="7" t="e">
        <f t="shared" si="36"/>
        <v>#DIV/0!</v>
      </c>
      <c r="I228" s="7">
        <f t="shared" si="36"/>
        <v>43</v>
      </c>
    </row>
    <row r="229" spans="2:9">
      <c r="B229" s="213" t="s">
        <v>67</v>
      </c>
      <c r="C229" s="213"/>
      <c r="D229" s="42" t="e">
        <f>(D228*10^5)*10</f>
        <v>#DIV/0!</v>
      </c>
      <c r="E229" s="39">
        <f>(E228*10^6)*10</f>
        <v>350000000</v>
      </c>
      <c r="F229" s="39">
        <f>(F228*10^2)*10</f>
        <v>241333.33333333337</v>
      </c>
      <c r="G229" s="39">
        <f>(G228*10^3)*10</f>
        <v>423333.33333333337</v>
      </c>
      <c r="H229" s="39" t="e">
        <f>(H228*5)*10</f>
        <v>#DIV/0!</v>
      </c>
      <c r="I229" s="39">
        <f>(I228*10^3)*10</f>
        <v>430000</v>
      </c>
    </row>
    <row r="230" spans="2:9">
      <c r="B230" s="213"/>
      <c r="C230" s="213"/>
      <c r="D230" s="55" t="e">
        <f t="shared" ref="D230:I230" si="37">D229*100</f>
        <v>#DIV/0!</v>
      </c>
      <c r="E230" s="40">
        <f t="shared" si="37"/>
        <v>35000000000</v>
      </c>
      <c r="F230" s="40">
        <f t="shared" si="37"/>
        <v>24133333.333333336</v>
      </c>
      <c r="G230" s="40">
        <f t="shared" si="37"/>
        <v>42333333.333333336</v>
      </c>
      <c r="H230" s="40" t="e">
        <f t="shared" si="37"/>
        <v>#DIV/0!</v>
      </c>
      <c r="I230" s="40">
        <f t="shared" si="37"/>
        <v>43000000</v>
      </c>
    </row>
    <row r="231" spans="2:9">
      <c r="F231" t="s">
        <v>81</v>
      </c>
      <c r="G231">
        <f>(F230+G230)/2</f>
        <v>33233333.333333336</v>
      </c>
    </row>
    <row r="233" spans="2:9">
      <c r="D233" s="214" t="s">
        <v>53</v>
      </c>
      <c r="E233" s="214"/>
      <c r="F233" s="215" t="s">
        <v>103</v>
      </c>
      <c r="G233" s="215"/>
      <c r="H233" s="215"/>
      <c r="I233" s="215"/>
    </row>
    <row r="234" spans="2:9">
      <c r="B234" s="1"/>
      <c r="C234" s="1"/>
      <c r="D234" s="216" t="s">
        <v>55</v>
      </c>
      <c r="E234" s="216"/>
      <c r="F234" s="216" t="s">
        <v>72</v>
      </c>
      <c r="G234" s="216"/>
      <c r="H234" s="217" t="s">
        <v>73</v>
      </c>
      <c r="I234" s="217"/>
    </row>
    <row r="235" spans="2:9">
      <c r="B235" s="2" t="s">
        <v>56</v>
      </c>
      <c r="C235" s="2" t="s">
        <v>57</v>
      </c>
      <c r="D235" s="3" t="s">
        <v>59</v>
      </c>
      <c r="E235" s="3" t="s">
        <v>74</v>
      </c>
      <c r="F235" s="3" t="s">
        <v>69</v>
      </c>
      <c r="G235" s="3" t="s">
        <v>58</v>
      </c>
      <c r="H235" s="3" t="s">
        <v>92</v>
      </c>
      <c r="I235" s="3" t="s">
        <v>80</v>
      </c>
    </row>
    <row r="236" spans="2:9">
      <c r="B236" s="4" t="s">
        <v>62</v>
      </c>
      <c r="C236" s="5">
        <v>24</v>
      </c>
      <c r="D236" s="6" t="s">
        <v>18</v>
      </c>
      <c r="E236" s="6">
        <v>21</v>
      </c>
      <c r="F236" s="9" t="s">
        <v>63</v>
      </c>
      <c r="G236" s="9">
        <v>228</v>
      </c>
      <c r="H236" s="9">
        <v>54</v>
      </c>
      <c r="I236" s="9" t="s">
        <v>63</v>
      </c>
    </row>
    <row r="237" spans="2:9">
      <c r="B237" s="4" t="s">
        <v>64</v>
      </c>
      <c r="C237" s="5">
        <v>24</v>
      </c>
      <c r="D237" s="6" t="s">
        <v>18</v>
      </c>
      <c r="E237" s="6">
        <v>23</v>
      </c>
      <c r="F237" s="9" t="s">
        <v>63</v>
      </c>
      <c r="G237" s="9">
        <v>232</v>
      </c>
      <c r="H237" s="9">
        <v>56</v>
      </c>
      <c r="I237" s="9" t="s">
        <v>63</v>
      </c>
    </row>
    <row r="238" spans="2:9">
      <c r="B238" s="4" t="s">
        <v>65</v>
      </c>
      <c r="C238" s="5">
        <v>24</v>
      </c>
      <c r="D238" s="6" t="s">
        <v>18</v>
      </c>
      <c r="E238" s="6">
        <v>8</v>
      </c>
      <c r="F238" s="9" t="s">
        <v>63</v>
      </c>
      <c r="G238" s="9">
        <v>274</v>
      </c>
      <c r="H238" s="9">
        <v>44</v>
      </c>
      <c r="I238" s="9" t="s">
        <v>63</v>
      </c>
    </row>
    <row r="239" spans="2:9" ht="15.75">
      <c r="B239" s="221" t="s">
        <v>66</v>
      </c>
      <c r="C239" s="221"/>
      <c r="D239" s="7" t="e">
        <f t="shared" ref="D239:I239" si="38">AVERAGE(D236:D238)</f>
        <v>#DIV/0!</v>
      </c>
      <c r="E239" s="7">
        <f t="shared" si="38"/>
        <v>17.333333333333332</v>
      </c>
      <c r="F239" s="7" t="e">
        <f t="shared" si="38"/>
        <v>#DIV/0!</v>
      </c>
      <c r="G239" s="7">
        <f t="shared" si="38"/>
        <v>244.66666666666666</v>
      </c>
      <c r="H239" s="7">
        <f t="shared" si="38"/>
        <v>51.333333333333336</v>
      </c>
      <c r="I239" s="7" t="e">
        <f t="shared" si="38"/>
        <v>#DIV/0!</v>
      </c>
    </row>
    <row r="240" spans="2:9">
      <c r="B240" s="213" t="s">
        <v>67</v>
      </c>
      <c r="C240" s="213"/>
      <c r="D240" s="42" t="e">
        <f>(D239*10^5)*10</f>
        <v>#DIV/0!</v>
      </c>
      <c r="E240" s="39">
        <f>(E239*10^6)*10</f>
        <v>173333333.33333331</v>
      </c>
      <c r="F240" s="39" t="e">
        <f>(F239*2)*10</f>
        <v>#DIV/0!</v>
      </c>
      <c r="G240" s="39">
        <f>(G239*10^4)*10</f>
        <v>24466666.666666664</v>
      </c>
      <c r="H240" s="39">
        <f>(H239*10^4)*10</f>
        <v>5133333.333333334</v>
      </c>
      <c r="I240" s="39" t="e">
        <f>(I239*10^1)*10</f>
        <v>#DIV/0!</v>
      </c>
    </row>
    <row r="241" spans="2:9">
      <c r="B241" s="213"/>
      <c r="C241" s="213"/>
      <c r="D241" s="55" t="e">
        <f t="shared" ref="D241:I241" si="39">D240*100</f>
        <v>#DIV/0!</v>
      </c>
      <c r="E241" s="40">
        <f t="shared" si="39"/>
        <v>17333333333.333332</v>
      </c>
      <c r="F241" s="40" t="e">
        <f t="shared" si="39"/>
        <v>#DIV/0!</v>
      </c>
      <c r="G241" s="40">
        <f t="shared" si="39"/>
        <v>2446666666.6666665</v>
      </c>
      <c r="H241" s="40">
        <f t="shared" si="39"/>
        <v>513333333.33333337</v>
      </c>
      <c r="I241" s="40" t="e">
        <f t="shared" si="39"/>
        <v>#DIV/0!</v>
      </c>
    </row>
    <row r="245" spans="2:9">
      <c r="D245" s="214" t="s">
        <v>53</v>
      </c>
      <c r="E245" s="214"/>
      <c r="F245" s="215" t="s">
        <v>104</v>
      </c>
      <c r="G245" s="215"/>
      <c r="H245" s="215"/>
      <c r="I245" s="215"/>
    </row>
    <row r="246" spans="2:9">
      <c r="B246" s="1"/>
      <c r="C246" s="1"/>
      <c r="D246" s="216" t="s">
        <v>55</v>
      </c>
      <c r="E246" s="216"/>
      <c r="F246" s="216" t="s">
        <v>72</v>
      </c>
      <c r="G246" s="216"/>
      <c r="H246" s="217" t="s">
        <v>73</v>
      </c>
      <c r="I246" s="217"/>
    </row>
    <row r="247" spans="2:9">
      <c r="B247" s="2" t="s">
        <v>56</v>
      </c>
      <c r="C247" s="2" t="s">
        <v>57</v>
      </c>
      <c r="D247" s="3" t="s">
        <v>59</v>
      </c>
      <c r="E247" s="3" t="s">
        <v>74</v>
      </c>
      <c r="F247" s="3" t="s">
        <v>105</v>
      </c>
      <c r="G247" s="3" t="s">
        <v>61</v>
      </c>
      <c r="H247" s="3" t="s">
        <v>78</v>
      </c>
      <c r="I247" s="3" t="s">
        <v>106</v>
      </c>
    </row>
    <row r="248" spans="2:9">
      <c r="B248" s="4" t="s">
        <v>62</v>
      </c>
      <c r="C248" s="5">
        <v>24</v>
      </c>
      <c r="D248" s="6" t="s">
        <v>18</v>
      </c>
      <c r="E248" s="6">
        <v>31</v>
      </c>
      <c r="F248" s="9" t="s">
        <v>63</v>
      </c>
      <c r="G248" s="9">
        <v>276</v>
      </c>
      <c r="H248" s="9">
        <v>237</v>
      </c>
      <c r="I248" s="9" t="s">
        <v>63</v>
      </c>
    </row>
    <row r="249" spans="2:9">
      <c r="B249" s="4" t="s">
        <v>64</v>
      </c>
      <c r="C249" s="5">
        <v>24</v>
      </c>
      <c r="D249" s="6" t="s">
        <v>18</v>
      </c>
      <c r="E249" s="6">
        <v>33</v>
      </c>
      <c r="F249" s="9" t="s">
        <v>63</v>
      </c>
      <c r="G249" s="9">
        <v>295</v>
      </c>
      <c r="H249" s="9">
        <v>217</v>
      </c>
      <c r="I249" s="9" t="s">
        <v>63</v>
      </c>
    </row>
    <row r="250" spans="2:9">
      <c r="B250" s="4" t="s">
        <v>65</v>
      </c>
      <c r="C250" s="5">
        <v>24</v>
      </c>
      <c r="D250" s="6" t="s">
        <v>18</v>
      </c>
      <c r="E250" s="6">
        <v>45</v>
      </c>
      <c r="F250" s="9" t="s">
        <v>63</v>
      </c>
      <c r="G250" s="9">
        <v>299</v>
      </c>
      <c r="H250" s="9">
        <v>170</v>
      </c>
      <c r="I250" s="9" t="s">
        <v>63</v>
      </c>
    </row>
    <row r="251" spans="2:9" ht="15.75">
      <c r="B251" s="221" t="s">
        <v>66</v>
      </c>
      <c r="C251" s="221"/>
      <c r="D251" s="7" t="e">
        <f t="shared" ref="D251:I251" si="40">AVERAGE(D248:D250)</f>
        <v>#DIV/0!</v>
      </c>
      <c r="E251" s="7">
        <f t="shared" si="40"/>
        <v>36.333333333333336</v>
      </c>
      <c r="F251" s="7" t="e">
        <f t="shared" si="40"/>
        <v>#DIV/0!</v>
      </c>
      <c r="G251" s="7">
        <f t="shared" si="40"/>
        <v>290</v>
      </c>
      <c r="H251" s="7">
        <f t="shared" si="40"/>
        <v>208</v>
      </c>
      <c r="I251" s="7" t="e">
        <f t="shared" si="40"/>
        <v>#DIV/0!</v>
      </c>
    </row>
    <row r="252" spans="2:9">
      <c r="B252" s="213" t="s">
        <v>67</v>
      </c>
      <c r="C252" s="213"/>
      <c r="D252" s="42" t="e">
        <f>(D251*10^5)*10</f>
        <v>#DIV/0!</v>
      </c>
      <c r="E252" s="39">
        <f>(E251*10^6)*10</f>
        <v>363333333.33333337</v>
      </c>
      <c r="F252" s="39" t="e">
        <f>(F251*2)*10</f>
        <v>#DIV/0!</v>
      </c>
      <c r="G252" s="39">
        <f>(G251*10^2)*10</f>
        <v>290000</v>
      </c>
      <c r="H252" s="39">
        <f>(H251*5)*10</f>
        <v>10400</v>
      </c>
      <c r="I252" s="39" t="e">
        <f>(I251*10^1)*10</f>
        <v>#DIV/0!</v>
      </c>
    </row>
    <row r="253" spans="2:9">
      <c r="B253" s="213"/>
      <c r="C253" s="213"/>
      <c r="D253" s="55" t="e">
        <f t="shared" ref="D253:I253" si="41">D252*100</f>
        <v>#DIV/0!</v>
      </c>
      <c r="E253" s="40">
        <f t="shared" si="41"/>
        <v>36333333333.333336</v>
      </c>
      <c r="F253" s="40" t="e">
        <f t="shared" si="41"/>
        <v>#DIV/0!</v>
      </c>
      <c r="G253" s="40">
        <f t="shared" si="41"/>
        <v>29000000</v>
      </c>
      <c r="H253" s="40">
        <f t="shared" si="41"/>
        <v>1040000</v>
      </c>
      <c r="I253" s="40" t="e">
        <f t="shared" si="41"/>
        <v>#DIV/0!</v>
      </c>
    </row>
    <row r="256" spans="2:9">
      <c r="D256" s="214" t="s">
        <v>53</v>
      </c>
      <c r="E256" s="214"/>
      <c r="F256" s="215" t="s">
        <v>107</v>
      </c>
      <c r="G256" s="215"/>
      <c r="H256" s="215"/>
      <c r="I256" s="215"/>
    </row>
    <row r="257" spans="2:9">
      <c r="B257" s="1"/>
      <c r="C257" s="1"/>
      <c r="D257" s="216" t="s">
        <v>55</v>
      </c>
      <c r="E257" s="216"/>
      <c r="F257" s="216" t="s">
        <v>72</v>
      </c>
      <c r="G257" s="216"/>
      <c r="H257" s="217" t="s">
        <v>73</v>
      </c>
      <c r="I257" s="217"/>
    </row>
    <row r="258" spans="2:9">
      <c r="B258" s="2" t="s">
        <v>56</v>
      </c>
      <c r="C258" s="2" t="s">
        <v>57</v>
      </c>
      <c r="D258" s="3" t="s">
        <v>59</v>
      </c>
      <c r="E258" s="3" t="s">
        <v>74</v>
      </c>
      <c r="F258" s="3" t="s">
        <v>94</v>
      </c>
      <c r="G258" s="3" t="s">
        <v>58</v>
      </c>
      <c r="H258" s="3" t="s">
        <v>78</v>
      </c>
      <c r="I258" s="3" t="s">
        <v>77</v>
      </c>
    </row>
    <row r="259" spans="2:9">
      <c r="B259" s="4" t="s">
        <v>62</v>
      </c>
      <c r="C259" s="5">
        <v>24</v>
      </c>
      <c r="D259" s="6" t="s">
        <v>18</v>
      </c>
      <c r="E259" s="6">
        <v>69</v>
      </c>
      <c r="F259" s="9" t="s">
        <v>63</v>
      </c>
      <c r="G259" s="9">
        <v>206</v>
      </c>
      <c r="H259" s="9" t="s">
        <v>63</v>
      </c>
      <c r="I259" s="9">
        <v>258</v>
      </c>
    </row>
    <row r="260" spans="2:9">
      <c r="B260" s="4" t="s">
        <v>64</v>
      </c>
      <c r="C260" s="5">
        <v>24</v>
      </c>
      <c r="D260" s="6" t="s">
        <v>18</v>
      </c>
      <c r="E260" s="6">
        <v>43</v>
      </c>
      <c r="F260" s="9" t="s">
        <v>63</v>
      </c>
      <c r="G260" s="9">
        <v>295</v>
      </c>
      <c r="H260" s="9" t="s">
        <v>63</v>
      </c>
      <c r="I260" s="9">
        <v>224</v>
      </c>
    </row>
    <row r="261" spans="2:9">
      <c r="B261" s="4" t="s">
        <v>65</v>
      </c>
      <c r="C261" s="5">
        <v>24</v>
      </c>
      <c r="D261" s="6" t="s">
        <v>18</v>
      </c>
      <c r="E261" s="6">
        <v>57</v>
      </c>
      <c r="F261" s="9" t="s">
        <v>63</v>
      </c>
      <c r="G261" s="9"/>
      <c r="H261" s="9" t="s">
        <v>63</v>
      </c>
      <c r="I261" s="9">
        <v>290</v>
      </c>
    </row>
    <row r="262" spans="2:9" ht="15.75">
      <c r="B262" s="221" t="s">
        <v>66</v>
      </c>
      <c r="C262" s="221"/>
      <c r="D262" s="7" t="e">
        <f t="shared" ref="D262:I262" si="42">AVERAGE(D259:D261)</f>
        <v>#DIV/0!</v>
      </c>
      <c r="E262" s="7">
        <f t="shared" si="42"/>
        <v>56.333333333333336</v>
      </c>
      <c r="F262" s="7" t="e">
        <f t="shared" si="42"/>
        <v>#DIV/0!</v>
      </c>
      <c r="G262" s="7">
        <f t="shared" si="42"/>
        <v>250.5</v>
      </c>
      <c r="H262" s="7" t="e">
        <f t="shared" si="42"/>
        <v>#DIV/0!</v>
      </c>
      <c r="I262" s="7">
        <f t="shared" si="42"/>
        <v>257.33333333333331</v>
      </c>
    </row>
    <row r="263" spans="2:9">
      <c r="B263" s="213" t="s">
        <v>67</v>
      </c>
      <c r="C263" s="213"/>
      <c r="D263" s="42" t="e">
        <f>(D262*10^5)*10</f>
        <v>#DIV/0!</v>
      </c>
      <c r="E263" s="39">
        <f>(E262*10^6)*10</f>
        <v>563333333.33333337</v>
      </c>
      <c r="F263" s="39" t="e">
        <f>(F262*2)*10</f>
        <v>#DIV/0!</v>
      </c>
      <c r="G263" s="39">
        <f>(G262*10^4)*10</f>
        <v>25050000</v>
      </c>
      <c r="H263" s="39" t="e">
        <f>(H262*5)*10</f>
        <v>#DIV/0!</v>
      </c>
      <c r="I263" s="39">
        <f>(I262*10^1)*10</f>
        <v>25733.333333333328</v>
      </c>
    </row>
    <row r="264" spans="2:9">
      <c r="B264" s="213"/>
      <c r="C264" s="213"/>
      <c r="D264" s="55" t="e">
        <f t="shared" ref="D264:I264" si="43">D263*100</f>
        <v>#DIV/0!</v>
      </c>
      <c r="E264" s="40">
        <f t="shared" si="43"/>
        <v>56333333333.333336</v>
      </c>
      <c r="F264" s="40" t="e">
        <f t="shared" si="43"/>
        <v>#DIV/0!</v>
      </c>
      <c r="G264" s="40">
        <f t="shared" si="43"/>
        <v>2505000000</v>
      </c>
      <c r="H264" s="40" t="e">
        <f t="shared" si="43"/>
        <v>#DIV/0!</v>
      </c>
      <c r="I264" s="40">
        <f t="shared" si="43"/>
        <v>2573333.333333333</v>
      </c>
    </row>
    <row r="266" spans="2:9">
      <c r="D266" s="214" t="s">
        <v>53</v>
      </c>
      <c r="E266" s="214"/>
      <c r="F266" s="215" t="s">
        <v>108</v>
      </c>
      <c r="G266" s="215"/>
      <c r="H266" s="215"/>
      <c r="I266" s="215"/>
    </row>
    <row r="267" spans="2:9">
      <c r="B267" s="1"/>
      <c r="C267" s="1"/>
      <c r="D267" s="216" t="s">
        <v>55</v>
      </c>
      <c r="E267" s="216"/>
      <c r="F267" s="216" t="s">
        <v>72</v>
      </c>
      <c r="G267" s="216"/>
      <c r="H267" s="217" t="s">
        <v>73</v>
      </c>
      <c r="I267" s="217"/>
    </row>
    <row r="268" spans="2:9">
      <c r="B268" s="2" t="s">
        <v>56</v>
      </c>
      <c r="C268" s="2" t="s">
        <v>57</v>
      </c>
      <c r="D268" s="3" t="s">
        <v>59</v>
      </c>
      <c r="E268" s="3" t="s">
        <v>74</v>
      </c>
      <c r="F268" s="3" t="s">
        <v>58</v>
      </c>
      <c r="G268" s="3" t="s">
        <v>59</v>
      </c>
      <c r="H268" s="3" t="s">
        <v>92</v>
      </c>
      <c r="I268" s="3" t="s">
        <v>100</v>
      </c>
    </row>
    <row r="269" spans="2:9">
      <c r="B269" s="4" t="s">
        <v>62</v>
      </c>
      <c r="C269" s="5">
        <v>24</v>
      </c>
      <c r="D269" s="6" t="s">
        <v>18</v>
      </c>
      <c r="E269" s="6" t="s">
        <v>18</v>
      </c>
      <c r="F269" s="9" t="s">
        <v>63</v>
      </c>
      <c r="G269" s="9">
        <v>93</v>
      </c>
      <c r="H269" s="9">
        <v>100</v>
      </c>
      <c r="I269" s="9">
        <v>20</v>
      </c>
    </row>
    <row r="270" spans="2:9">
      <c r="B270" s="4" t="s">
        <v>64</v>
      </c>
      <c r="C270" s="5">
        <v>24</v>
      </c>
      <c r="D270" s="6" t="s">
        <v>18</v>
      </c>
      <c r="E270" s="6" t="s">
        <v>18</v>
      </c>
      <c r="F270" s="9" t="s">
        <v>63</v>
      </c>
      <c r="G270" s="9">
        <v>97</v>
      </c>
      <c r="H270" s="9">
        <v>86</v>
      </c>
      <c r="I270" s="9">
        <v>17</v>
      </c>
    </row>
    <row r="271" spans="2:9">
      <c r="B271" s="4" t="s">
        <v>65</v>
      </c>
      <c r="C271" s="5">
        <v>24</v>
      </c>
      <c r="D271" s="6" t="s">
        <v>18</v>
      </c>
      <c r="E271" s="6" t="s">
        <v>18</v>
      </c>
      <c r="F271" s="9" t="s">
        <v>63</v>
      </c>
      <c r="G271" s="9">
        <v>128</v>
      </c>
      <c r="H271" s="9">
        <v>105</v>
      </c>
      <c r="I271" s="9">
        <v>18</v>
      </c>
    </row>
    <row r="272" spans="2:9" ht="15.75">
      <c r="B272" s="221" t="s">
        <v>66</v>
      </c>
      <c r="C272" s="221"/>
      <c r="D272" s="7" t="e">
        <f t="shared" ref="D272:I272" si="44">AVERAGE(D269:D271)</f>
        <v>#DIV/0!</v>
      </c>
      <c r="E272" s="7" t="e">
        <f t="shared" si="44"/>
        <v>#DIV/0!</v>
      </c>
      <c r="F272" s="7" t="e">
        <f t="shared" si="44"/>
        <v>#DIV/0!</v>
      </c>
      <c r="G272" s="7">
        <f t="shared" si="44"/>
        <v>106</v>
      </c>
      <c r="H272" s="7">
        <f t="shared" si="44"/>
        <v>97</v>
      </c>
      <c r="I272" s="7">
        <f t="shared" si="44"/>
        <v>18.333333333333332</v>
      </c>
    </row>
    <row r="273" spans="2:9">
      <c r="B273" s="213" t="s">
        <v>67</v>
      </c>
      <c r="C273" s="213"/>
      <c r="D273" s="42" t="e">
        <f>(D272*10^5)*10</f>
        <v>#DIV/0!</v>
      </c>
      <c r="E273" s="39" t="e">
        <f>(E272*10^6)*10</f>
        <v>#DIV/0!</v>
      </c>
      <c r="F273" s="39" t="e">
        <f>(F272*2)*10</f>
        <v>#DIV/0!</v>
      </c>
      <c r="G273" s="39">
        <f>(G272*10^5)*10</f>
        <v>106000000</v>
      </c>
      <c r="H273" s="39">
        <f>(H272*10^4)*10</f>
        <v>9700000</v>
      </c>
      <c r="I273" s="39">
        <f>(I272*10^5)*10</f>
        <v>18333333.333333332</v>
      </c>
    </row>
    <row r="274" spans="2:9">
      <c r="B274" s="213"/>
      <c r="C274" s="213"/>
      <c r="D274" s="55" t="e">
        <f t="shared" ref="D274:I274" si="45">D273*100</f>
        <v>#DIV/0!</v>
      </c>
      <c r="E274" s="40" t="e">
        <f t="shared" si="45"/>
        <v>#DIV/0!</v>
      </c>
      <c r="F274" s="40" t="e">
        <f t="shared" si="45"/>
        <v>#DIV/0!</v>
      </c>
      <c r="G274" s="40">
        <f t="shared" si="45"/>
        <v>10600000000</v>
      </c>
      <c r="H274" s="40">
        <f t="shared" si="45"/>
        <v>970000000</v>
      </c>
      <c r="I274" s="40">
        <f t="shared" si="45"/>
        <v>1833333333.3333333</v>
      </c>
    </row>
    <row r="275" spans="2:9">
      <c r="H275" t="s">
        <v>81</v>
      </c>
      <c r="I275" s="90">
        <f>AVERAGE(H274:I274)</f>
        <v>1401666666.6666665</v>
      </c>
    </row>
    <row r="278" spans="2:9">
      <c r="D278" s="214" t="s">
        <v>53</v>
      </c>
      <c r="E278" s="214"/>
      <c r="F278" s="215" t="s">
        <v>109</v>
      </c>
      <c r="G278" s="215"/>
      <c r="H278" s="215"/>
      <c r="I278" s="215"/>
    </row>
    <row r="279" spans="2:9">
      <c r="B279" s="1"/>
      <c r="C279" s="1"/>
      <c r="D279" s="216" t="s">
        <v>55</v>
      </c>
      <c r="E279" s="216"/>
      <c r="F279" s="216" t="s">
        <v>72</v>
      </c>
      <c r="G279" s="216"/>
      <c r="H279" s="217" t="s">
        <v>73</v>
      </c>
      <c r="I279" s="217"/>
    </row>
    <row r="280" spans="2:9">
      <c r="B280" s="2" t="s">
        <v>56</v>
      </c>
      <c r="C280" s="2" t="s">
        <v>57</v>
      </c>
      <c r="D280" s="3" t="s">
        <v>59</v>
      </c>
      <c r="E280" s="3" t="s">
        <v>74</v>
      </c>
      <c r="F280" s="3" t="s">
        <v>60</v>
      </c>
      <c r="G280" s="3" t="s">
        <v>58</v>
      </c>
      <c r="H280" s="3" t="s">
        <v>77</v>
      </c>
      <c r="I280" s="3" t="s">
        <v>79</v>
      </c>
    </row>
    <row r="281" spans="2:9">
      <c r="B281" s="4" t="s">
        <v>62</v>
      </c>
      <c r="C281" s="5">
        <v>24</v>
      </c>
      <c r="D281" s="6" t="s">
        <v>18</v>
      </c>
      <c r="E281" s="6" t="s">
        <v>18</v>
      </c>
      <c r="F281" s="9" t="s">
        <v>63</v>
      </c>
      <c r="G281" s="9">
        <v>278</v>
      </c>
      <c r="H281" s="9">
        <v>77</v>
      </c>
      <c r="I281" s="9">
        <v>9</v>
      </c>
    </row>
    <row r="282" spans="2:9">
      <c r="B282" s="4" t="s">
        <v>64</v>
      </c>
      <c r="C282" s="5">
        <v>24</v>
      </c>
      <c r="D282" s="6" t="s">
        <v>18</v>
      </c>
      <c r="E282" s="6" t="s">
        <v>18</v>
      </c>
      <c r="F282" s="9" t="s">
        <v>63</v>
      </c>
      <c r="G282" s="9">
        <v>254</v>
      </c>
      <c r="H282" s="9">
        <v>87</v>
      </c>
      <c r="I282" s="9">
        <v>2</v>
      </c>
    </row>
    <row r="283" spans="2:9">
      <c r="B283" s="4" t="s">
        <v>65</v>
      </c>
      <c r="C283" s="5">
        <v>24</v>
      </c>
      <c r="D283" s="6" t="s">
        <v>18</v>
      </c>
      <c r="E283" s="6" t="s">
        <v>18</v>
      </c>
      <c r="F283" s="9" t="s">
        <v>63</v>
      </c>
      <c r="G283" s="9" t="s">
        <v>110</v>
      </c>
      <c r="H283" s="9"/>
      <c r="I283" s="9">
        <v>7</v>
      </c>
    </row>
    <row r="284" spans="2:9" ht="15.75">
      <c r="B284" s="221" t="s">
        <v>66</v>
      </c>
      <c r="C284" s="221"/>
      <c r="D284" s="7" t="e">
        <f t="shared" ref="D284:I284" si="46">AVERAGE(D281:D283)</f>
        <v>#DIV/0!</v>
      </c>
      <c r="E284" s="7" t="e">
        <f t="shared" si="46"/>
        <v>#DIV/0!</v>
      </c>
      <c r="F284" s="7" t="e">
        <f t="shared" si="46"/>
        <v>#DIV/0!</v>
      </c>
      <c r="G284" s="7">
        <f t="shared" si="46"/>
        <v>266</v>
      </c>
      <c r="H284" s="7">
        <f t="shared" si="46"/>
        <v>82</v>
      </c>
      <c r="I284" s="7">
        <f t="shared" si="46"/>
        <v>6</v>
      </c>
    </row>
    <row r="285" spans="2:9">
      <c r="B285" s="213" t="s">
        <v>67</v>
      </c>
      <c r="C285" s="213"/>
      <c r="D285" s="42" t="e">
        <f>(D284*10^5)*10</f>
        <v>#DIV/0!</v>
      </c>
      <c r="E285" s="39" t="e">
        <f>(E284*10^6)*10</f>
        <v>#DIV/0!</v>
      </c>
      <c r="F285" s="39" t="e">
        <f>(F284*2)*10</f>
        <v>#DIV/0!</v>
      </c>
      <c r="G285" s="39">
        <f>(G284*10^4)*10</f>
        <v>26600000</v>
      </c>
      <c r="H285" s="39">
        <f>(H284*10)*10</f>
        <v>8200</v>
      </c>
      <c r="I285" s="39">
        <f>(I284*10^2)*10</f>
        <v>6000</v>
      </c>
    </row>
    <row r="286" spans="2:9">
      <c r="B286" s="213"/>
      <c r="C286" s="213"/>
      <c r="D286" s="55" t="e">
        <f t="shared" ref="D286:I286" si="47">D285*100</f>
        <v>#DIV/0!</v>
      </c>
      <c r="E286" s="40" t="e">
        <f t="shared" si="47"/>
        <v>#DIV/0!</v>
      </c>
      <c r="F286" s="40" t="e">
        <f t="shared" si="47"/>
        <v>#DIV/0!</v>
      </c>
      <c r="G286" s="40">
        <f t="shared" si="47"/>
        <v>2660000000</v>
      </c>
      <c r="H286" s="40">
        <f t="shared" si="47"/>
        <v>820000</v>
      </c>
      <c r="I286" s="40">
        <f t="shared" si="47"/>
        <v>600000</v>
      </c>
    </row>
    <row r="290" spans="2:9">
      <c r="D290" s="214" t="s">
        <v>53</v>
      </c>
      <c r="E290" s="214"/>
      <c r="F290" s="215" t="s">
        <v>111</v>
      </c>
      <c r="G290" s="215"/>
      <c r="H290" s="215"/>
      <c r="I290" s="215"/>
    </row>
    <row r="291" spans="2:9">
      <c r="B291" s="1"/>
      <c r="C291" s="1"/>
      <c r="D291" s="216" t="s">
        <v>55</v>
      </c>
      <c r="E291" s="216"/>
      <c r="F291" s="216" t="s">
        <v>72</v>
      </c>
      <c r="G291" s="216"/>
      <c r="H291" s="217" t="s">
        <v>73</v>
      </c>
      <c r="I291" s="217"/>
    </row>
    <row r="292" spans="2:9">
      <c r="B292" s="2" t="s">
        <v>56</v>
      </c>
      <c r="C292" s="2" t="s">
        <v>57</v>
      </c>
      <c r="D292" s="3" t="s">
        <v>59</v>
      </c>
      <c r="E292" s="3" t="s">
        <v>74</v>
      </c>
      <c r="F292" s="3" t="s">
        <v>94</v>
      </c>
      <c r="G292" s="3" t="s">
        <v>112</v>
      </c>
      <c r="H292" s="3" t="s">
        <v>78</v>
      </c>
      <c r="I292" s="3" t="s">
        <v>88</v>
      </c>
    </row>
    <row r="293" spans="2:9">
      <c r="B293" s="4" t="s">
        <v>62</v>
      </c>
      <c r="C293" s="5">
        <v>24</v>
      </c>
      <c r="D293" s="6" t="s">
        <v>18</v>
      </c>
      <c r="E293" s="6" t="s">
        <v>18</v>
      </c>
      <c r="F293" s="9">
        <v>20</v>
      </c>
      <c r="G293" s="9">
        <v>218</v>
      </c>
      <c r="H293" s="9">
        <v>0</v>
      </c>
      <c r="I293" s="9">
        <v>2</v>
      </c>
    </row>
    <row r="294" spans="2:9">
      <c r="B294" s="4" t="s">
        <v>64</v>
      </c>
      <c r="C294" s="5">
        <v>24</v>
      </c>
      <c r="D294" s="6" t="s">
        <v>18</v>
      </c>
      <c r="E294" s="6" t="s">
        <v>18</v>
      </c>
      <c r="F294" s="9">
        <v>43</v>
      </c>
      <c r="G294" s="9">
        <v>221</v>
      </c>
      <c r="H294" s="9">
        <v>0</v>
      </c>
      <c r="I294" s="9">
        <v>6</v>
      </c>
    </row>
    <row r="295" spans="2:9">
      <c r="B295" s="4" t="s">
        <v>65</v>
      </c>
      <c r="C295" s="5">
        <v>24</v>
      </c>
      <c r="D295" s="6" t="s">
        <v>18</v>
      </c>
      <c r="E295" s="6" t="s">
        <v>18</v>
      </c>
      <c r="F295" s="9">
        <v>40</v>
      </c>
      <c r="G295" s="9">
        <v>145</v>
      </c>
      <c r="H295" s="9">
        <v>0</v>
      </c>
      <c r="I295" s="9">
        <v>10</v>
      </c>
    </row>
    <row r="296" spans="2:9" ht="15.75">
      <c r="B296" s="221" t="s">
        <v>66</v>
      </c>
      <c r="C296" s="221"/>
      <c r="D296" s="7" t="e">
        <f t="shared" ref="D296:I296" si="48">AVERAGE(D293:D295)</f>
        <v>#DIV/0!</v>
      </c>
      <c r="E296" s="7" t="e">
        <f t="shared" si="48"/>
        <v>#DIV/0!</v>
      </c>
      <c r="F296" s="7">
        <f t="shared" si="48"/>
        <v>34.333333333333336</v>
      </c>
      <c r="G296" s="7">
        <f t="shared" si="48"/>
        <v>194.66666666666666</v>
      </c>
      <c r="H296" s="7">
        <f t="shared" si="48"/>
        <v>0</v>
      </c>
      <c r="I296" s="7">
        <f t="shared" si="48"/>
        <v>6</v>
      </c>
    </row>
    <row r="297" spans="2:9">
      <c r="B297" s="213" t="s">
        <v>67</v>
      </c>
      <c r="C297" s="213"/>
      <c r="D297" s="42" t="e">
        <f>(D296*10^5)*10</f>
        <v>#DIV/0!</v>
      </c>
      <c r="E297" s="39" t="e">
        <f>(E296*10^6)*10</f>
        <v>#DIV/0!</v>
      </c>
      <c r="F297" s="39">
        <f>(F296*5)*10</f>
        <v>1716.666666666667</v>
      </c>
      <c r="G297" s="39">
        <f>(G296*3)*10</f>
        <v>5840</v>
      </c>
      <c r="H297" s="39">
        <f>(H296*5)*10</f>
        <v>0</v>
      </c>
      <c r="I297" s="39">
        <f>(I296*3)*10</f>
        <v>180</v>
      </c>
    </row>
    <row r="298" spans="2:9">
      <c r="B298" s="213"/>
      <c r="C298" s="213"/>
      <c r="D298" s="55" t="e">
        <f t="shared" ref="D298:I298" si="49">D297*100</f>
        <v>#DIV/0!</v>
      </c>
      <c r="E298" s="40" t="e">
        <f t="shared" si="49"/>
        <v>#DIV/0!</v>
      </c>
      <c r="F298" s="40">
        <f t="shared" si="49"/>
        <v>171666.66666666669</v>
      </c>
      <c r="G298" s="40">
        <f t="shared" si="49"/>
        <v>584000</v>
      </c>
      <c r="H298" s="40">
        <f t="shared" si="49"/>
        <v>0</v>
      </c>
      <c r="I298" s="40">
        <f t="shared" si="49"/>
        <v>18000</v>
      </c>
    </row>
    <row r="299" spans="2:9">
      <c r="F299" t="s">
        <v>113</v>
      </c>
      <c r="G299">
        <f>(G298+F298)/2</f>
        <v>377833.33333333337</v>
      </c>
    </row>
    <row r="303" spans="2:9">
      <c r="D303" s="214" t="s">
        <v>53</v>
      </c>
      <c r="E303" s="214"/>
      <c r="F303" s="215" t="s">
        <v>114</v>
      </c>
      <c r="G303" s="215"/>
      <c r="H303" s="215"/>
      <c r="I303" s="215"/>
    </row>
    <row r="304" spans="2:9">
      <c r="B304" s="1"/>
      <c r="C304" s="1"/>
      <c r="D304" s="216" t="s">
        <v>55</v>
      </c>
      <c r="E304" s="216"/>
      <c r="F304" s="216" t="s">
        <v>72</v>
      </c>
      <c r="G304" s="216"/>
      <c r="H304" s="217" t="s">
        <v>73</v>
      </c>
      <c r="I304" s="217"/>
    </row>
    <row r="305" spans="2:9">
      <c r="B305" s="2" t="s">
        <v>56</v>
      </c>
      <c r="C305" s="2" t="s">
        <v>57</v>
      </c>
      <c r="D305" s="3" t="s">
        <v>59</v>
      </c>
      <c r="E305" s="3" t="s">
        <v>74</v>
      </c>
      <c r="F305" s="3" t="s">
        <v>115</v>
      </c>
      <c r="G305" s="3" t="s">
        <v>112</v>
      </c>
      <c r="H305" s="3" t="s">
        <v>79</v>
      </c>
      <c r="I305" s="3" t="s">
        <v>88</v>
      </c>
    </row>
    <row r="306" spans="2:9">
      <c r="B306" s="4" t="s">
        <v>62</v>
      </c>
      <c r="C306" s="5">
        <v>24</v>
      </c>
      <c r="D306" s="6" t="s">
        <v>18</v>
      </c>
      <c r="E306" s="6" t="s">
        <v>18</v>
      </c>
      <c r="F306" s="9">
        <v>20</v>
      </c>
      <c r="G306" s="9">
        <v>218</v>
      </c>
      <c r="H306" s="9">
        <v>0</v>
      </c>
      <c r="I306" s="9">
        <v>2</v>
      </c>
    </row>
    <row r="307" spans="2:9">
      <c r="B307" s="4" t="s">
        <v>64</v>
      </c>
      <c r="C307" s="5">
        <v>24</v>
      </c>
      <c r="D307" s="6" t="s">
        <v>18</v>
      </c>
      <c r="E307" s="6" t="s">
        <v>18</v>
      </c>
      <c r="F307" s="9">
        <v>43</v>
      </c>
      <c r="G307" s="9">
        <v>221</v>
      </c>
      <c r="H307" s="9">
        <v>0</v>
      </c>
      <c r="I307" s="9">
        <v>6</v>
      </c>
    </row>
    <row r="308" spans="2:9">
      <c r="B308" s="4" t="s">
        <v>65</v>
      </c>
      <c r="C308" s="5">
        <v>24</v>
      </c>
      <c r="D308" s="6" t="s">
        <v>18</v>
      </c>
      <c r="E308" s="6" t="s">
        <v>18</v>
      </c>
      <c r="F308" s="9">
        <v>40</v>
      </c>
      <c r="G308" s="9">
        <v>145</v>
      </c>
      <c r="H308" s="9">
        <v>0</v>
      </c>
      <c r="I308" s="9">
        <v>10</v>
      </c>
    </row>
    <row r="309" spans="2:9" ht="15.75">
      <c r="B309" s="221" t="s">
        <v>66</v>
      </c>
      <c r="C309" s="221"/>
      <c r="D309" s="7" t="e">
        <f t="shared" ref="D309:I309" si="50">AVERAGE(D306:D308)</f>
        <v>#DIV/0!</v>
      </c>
      <c r="E309" s="7" t="e">
        <f t="shared" si="50"/>
        <v>#DIV/0!</v>
      </c>
      <c r="F309" s="7">
        <f t="shared" si="50"/>
        <v>34.333333333333336</v>
      </c>
      <c r="G309" s="7">
        <f t="shared" si="50"/>
        <v>194.66666666666666</v>
      </c>
      <c r="H309" s="7">
        <f t="shared" si="50"/>
        <v>0</v>
      </c>
      <c r="I309" s="7">
        <f t="shared" si="50"/>
        <v>6</v>
      </c>
    </row>
    <row r="310" spans="2:9">
      <c r="B310" s="213" t="s">
        <v>67</v>
      </c>
      <c r="C310" s="213"/>
      <c r="D310" s="42" t="e">
        <f>(D309*10^5)*10</f>
        <v>#DIV/0!</v>
      </c>
      <c r="E310" s="39" t="e">
        <f>(E309*10^6)*10</f>
        <v>#DIV/0!</v>
      </c>
      <c r="F310" s="39">
        <f>(F309*5)*10</f>
        <v>1716.666666666667</v>
      </c>
      <c r="G310" s="39">
        <f>(G309*3)*10</f>
        <v>5840</v>
      </c>
      <c r="H310" s="39">
        <f>(H309*5)*10</f>
        <v>0</v>
      </c>
      <c r="I310" s="39">
        <f>(I309*3)*10</f>
        <v>180</v>
      </c>
    </row>
    <row r="311" spans="2:9">
      <c r="B311" s="213"/>
      <c r="C311" s="213"/>
      <c r="D311" s="55" t="e">
        <f t="shared" ref="D311:I311" si="51">D310*100</f>
        <v>#DIV/0!</v>
      </c>
      <c r="E311" s="40" t="e">
        <f t="shared" si="51"/>
        <v>#DIV/0!</v>
      </c>
      <c r="F311" s="40">
        <f t="shared" si="51"/>
        <v>171666.66666666669</v>
      </c>
      <c r="G311" s="40">
        <f t="shared" si="51"/>
        <v>584000</v>
      </c>
      <c r="H311" s="40">
        <f t="shared" si="51"/>
        <v>0</v>
      </c>
      <c r="I311" s="40">
        <f t="shared" si="51"/>
        <v>18000</v>
      </c>
    </row>
  </sheetData>
  <mergeCells count="203">
    <mergeCell ref="Y190:Z190"/>
    <mergeCell ref="Q195:R195"/>
    <mergeCell ref="Q196:R197"/>
    <mergeCell ref="D233:E233"/>
    <mergeCell ref="F233:I233"/>
    <mergeCell ref="D234:E234"/>
    <mergeCell ref="F234:G234"/>
    <mergeCell ref="H234:I234"/>
    <mergeCell ref="B239:C239"/>
    <mergeCell ref="S190:T190"/>
    <mergeCell ref="U190:V190"/>
    <mergeCell ref="W190:X190"/>
    <mergeCell ref="D223:E223"/>
    <mergeCell ref="F223:G223"/>
    <mergeCell ref="H223:I223"/>
    <mergeCell ref="B228:C228"/>
    <mergeCell ref="B229:C230"/>
    <mergeCell ref="D211:E211"/>
    <mergeCell ref="F211:I211"/>
    <mergeCell ref="D212:E212"/>
    <mergeCell ref="F212:G212"/>
    <mergeCell ref="H212:I212"/>
    <mergeCell ref="B217:C217"/>
    <mergeCell ref="B218:C219"/>
    <mergeCell ref="F120:I120"/>
    <mergeCell ref="D222:E222"/>
    <mergeCell ref="F222:I222"/>
    <mergeCell ref="D200:E200"/>
    <mergeCell ref="F200:I200"/>
    <mergeCell ref="B310:C311"/>
    <mergeCell ref="B240:C241"/>
    <mergeCell ref="D256:E256"/>
    <mergeCell ref="F256:I256"/>
    <mergeCell ref="D257:E257"/>
    <mergeCell ref="F257:G257"/>
    <mergeCell ref="H257:I257"/>
    <mergeCell ref="B262:C262"/>
    <mergeCell ref="B263:C264"/>
    <mergeCell ref="D245:E245"/>
    <mergeCell ref="F245:I245"/>
    <mergeCell ref="D246:E246"/>
    <mergeCell ref="F246:G246"/>
    <mergeCell ref="H246:I246"/>
    <mergeCell ref="B251:C251"/>
    <mergeCell ref="B252:C253"/>
    <mergeCell ref="D266:E266"/>
    <mergeCell ref="F266:I266"/>
    <mergeCell ref="B296:C296"/>
    <mergeCell ref="S189:T189"/>
    <mergeCell ref="U189:X189"/>
    <mergeCell ref="D303:E303"/>
    <mergeCell ref="F303:I303"/>
    <mergeCell ref="D304:E304"/>
    <mergeCell ref="F304:G304"/>
    <mergeCell ref="H304:I304"/>
    <mergeCell ref="B309:C309"/>
    <mergeCell ref="H133:I133"/>
    <mergeCell ref="D155:E155"/>
    <mergeCell ref="F155:G155"/>
    <mergeCell ref="H155:I155"/>
    <mergeCell ref="B297:C298"/>
    <mergeCell ref="D279:E279"/>
    <mergeCell ref="F279:G279"/>
    <mergeCell ref="H279:I279"/>
    <mergeCell ref="B284:C284"/>
    <mergeCell ref="J190:K190"/>
    <mergeCell ref="B182:C182"/>
    <mergeCell ref="B183:C184"/>
    <mergeCell ref="D176:E176"/>
    <mergeCell ref="F176:I176"/>
    <mergeCell ref="D177:E177"/>
    <mergeCell ref="F177:G177"/>
    <mergeCell ref="P60:Q60"/>
    <mergeCell ref="R60:U60"/>
    <mergeCell ref="P61:Q61"/>
    <mergeCell ref="R61:S61"/>
    <mergeCell ref="T61:U61"/>
    <mergeCell ref="N66:O66"/>
    <mergeCell ref="N67:O68"/>
    <mergeCell ref="B66:C66"/>
    <mergeCell ref="B67:C68"/>
    <mergeCell ref="D60:E60"/>
    <mergeCell ref="F60:I60"/>
    <mergeCell ref="D61:E61"/>
    <mergeCell ref="B160:C160"/>
    <mergeCell ref="B161:C162"/>
    <mergeCell ref="D166:E166"/>
    <mergeCell ref="F166:G166"/>
    <mergeCell ref="H166:I166"/>
    <mergeCell ref="B171:C171"/>
    <mergeCell ref="B172:C173"/>
    <mergeCell ref="D165:E165"/>
    <mergeCell ref="F165:I165"/>
    <mergeCell ref="F189:I189"/>
    <mergeCell ref="D190:E190"/>
    <mergeCell ref="F190:G190"/>
    <mergeCell ref="H190:I190"/>
    <mergeCell ref="D4:E4"/>
    <mergeCell ref="D5:E5"/>
    <mergeCell ref="F4:G4"/>
    <mergeCell ref="F5:G5"/>
    <mergeCell ref="D15:E15"/>
    <mergeCell ref="F15:G15"/>
    <mergeCell ref="D96:E96"/>
    <mergeCell ref="F96:I96"/>
    <mergeCell ref="D97:E97"/>
    <mergeCell ref="F97:G97"/>
    <mergeCell ref="H97:I97"/>
    <mergeCell ref="F61:G61"/>
    <mergeCell ref="H61:I61"/>
    <mergeCell ref="D16:E16"/>
    <mergeCell ref="F16:G16"/>
    <mergeCell ref="D48:E48"/>
    <mergeCell ref="F48:I48"/>
    <mergeCell ref="F85:G85"/>
    <mergeCell ref="D27:E27"/>
    <mergeCell ref="H177:I177"/>
    <mergeCell ref="F27:G27"/>
    <mergeCell ref="D84:E84"/>
    <mergeCell ref="F84:I84"/>
    <mergeCell ref="B22:C23"/>
    <mergeCell ref="D26:E26"/>
    <mergeCell ref="F26:G26"/>
    <mergeCell ref="D72:E72"/>
    <mergeCell ref="F72:I72"/>
    <mergeCell ref="D73:E73"/>
    <mergeCell ref="F73:G73"/>
    <mergeCell ref="H73:I73"/>
    <mergeCell ref="D37:E37"/>
    <mergeCell ref="D38:E38"/>
    <mergeCell ref="F38:G38"/>
    <mergeCell ref="B11:C12"/>
    <mergeCell ref="B10:C10"/>
    <mergeCell ref="B114:C114"/>
    <mergeCell ref="B115:C116"/>
    <mergeCell ref="B21:C21"/>
    <mergeCell ref="B126:C126"/>
    <mergeCell ref="B102:C102"/>
    <mergeCell ref="B103:C104"/>
    <mergeCell ref="D108:E108"/>
    <mergeCell ref="D109:E109"/>
    <mergeCell ref="D120:E120"/>
    <mergeCell ref="B90:C90"/>
    <mergeCell ref="B91:C92"/>
    <mergeCell ref="B78:C78"/>
    <mergeCell ref="B79:C80"/>
    <mergeCell ref="D85:E85"/>
    <mergeCell ref="D49:E49"/>
    <mergeCell ref="B54:C54"/>
    <mergeCell ref="B55:C56"/>
    <mergeCell ref="B32:C32"/>
    <mergeCell ref="B43:C43"/>
    <mergeCell ref="B44:C45"/>
    <mergeCell ref="B33:C34"/>
    <mergeCell ref="D33:D34"/>
    <mergeCell ref="D132:E132"/>
    <mergeCell ref="F132:I132"/>
    <mergeCell ref="D133:E133"/>
    <mergeCell ref="F133:G133"/>
    <mergeCell ref="F37:I37"/>
    <mergeCell ref="H38:I38"/>
    <mergeCell ref="B127:C128"/>
    <mergeCell ref="H85:I85"/>
    <mergeCell ref="B149:C149"/>
    <mergeCell ref="F49:G49"/>
    <mergeCell ref="H49:I49"/>
    <mergeCell ref="B138:C138"/>
    <mergeCell ref="B139:C140"/>
    <mergeCell ref="D143:E143"/>
    <mergeCell ref="F143:I143"/>
    <mergeCell ref="D144:E144"/>
    <mergeCell ref="F144:G144"/>
    <mergeCell ref="H144:I144"/>
    <mergeCell ref="D121:E121"/>
    <mergeCell ref="F121:G121"/>
    <mergeCell ref="H121:I121"/>
    <mergeCell ref="F108:I108"/>
    <mergeCell ref="F109:G109"/>
    <mergeCell ref="H109:I109"/>
    <mergeCell ref="B285:C286"/>
    <mergeCell ref="D290:E290"/>
    <mergeCell ref="F290:I290"/>
    <mergeCell ref="D291:E291"/>
    <mergeCell ref="F291:G291"/>
    <mergeCell ref="H291:I291"/>
    <mergeCell ref="B150:C151"/>
    <mergeCell ref="D154:E154"/>
    <mergeCell ref="F154:I154"/>
    <mergeCell ref="D267:E267"/>
    <mergeCell ref="F267:G267"/>
    <mergeCell ref="H267:I267"/>
    <mergeCell ref="B272:C272"/>
    <mergeCell ref="B273:C274"/>
    <mergeCell ref="D278:E278"/>
    <mergeCell ref="F278:I278"/>
    <mergeCell ref="D201:E201"/>
    <mergeCell ref="F201:G201"/>
    <mergeCell ref="H201:I201"/>
    <mergeCell ref="B206:C206"/>
    <mergeCell ref="B207:C208"/>
    <mergeCell ref="B195:C195"/>
    <mergeCell ref="B196:C197"/>
    <mergeCell ref="D189:E189"/>
  </mergeCells>
  <pageMargins left="0.7" right="0.7" top="0.75" bottom="0.75" header="0.3" footer="0.3"/>
  <pageSetup paperSize="9" orientation="portrait" r:id="rId1"/>
  <ignoredErrors>
    <ignoredError sqref="D10 E10 E12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99FF"/>
  </sheetPr>
  <dimension ref="A3:Z299"/>
  <sheetViews>
    <sheetView topLeftCell="C1" zoomScale="90" zoomScaleNormal="90" workbookViewId="0">
      <selection activeCell="S128" sqref="S128"/>
    </sheetView>
  </sheetViews>
  <sheetFormatPr defaultColWidth="11.42578125" defaultRowHeight="15"/>
  <cols>
    <col min="1" max="1" width="9.5703125" customWidth="1"/>
    <col min="3" max="3" width="12.28515625" customWidth="1"/>
    <col min="4" max="4" width="11.42578125" customWidth="1"/>
    <col min="5" max="5" width="11.5703125" customWidth="1"/>
    <col min="6" max="6" width="11.42578125" customWidth="1"/>
    <col min="7" max="7" width="11.5703125" customWidth="1"/>
    <col min="8" max="8" width="10.42578125" customWidth="1"/>
    <col min="9" max="9" width="11.7109375" customWidth="1"/>
    <col min="10" max="10" width="10.85546875" customWidth="1"/>
    <col min="11" max="11" width="10.42578125" customWidth="1"/>
    <col min="12" max="12" width="12.28515625" customWidth="1"/>
    <col min="13" max="13" width="9.7109375" customWidth="1"/>
    <col min="15" max="15" width="9.7109375" customWidth="1"/>
  </cols>
  <sheetData>
    <row r="3" spans="2:15">
      <c r="K3" s="8"/>
      <c r="O3" s="8"/>
    </row>
    <row r="4" spans="2:15">
      <c r="D4" s="214" t="s">
        <v>53</v>
      </c>
      <c r="E4" s="214"/>
      <c r="F4" s="215" t="s">
        <v>54</v>
      </c>
      <c r="G4" s="215"/>
    </row>
    <row r="5" spans="2:15">
      <c r="B5" s="1"/>
      <c r="C5" s="1"/>
      <c r="D5" s="216" t="s">
        <v>55</v>
      </c>
      <c r="E5" s="216"/>
      <c r="F5" s="216" t="s">
        <v>55</v>
      </c>
      <c r="G5" s="216"/>
    </row>
    <row r="6" spans="2:15">
      <c r="B6" s="2" t="s">
        <v>56</v>
      </c>
      <c r="C6" s="2" t="s">
        <v>57</v>
      </c>
      <c r="D6" s="3" t="s">
        <v>58</v>
      </c>
      <c r="E6" s="3" t="s">
        <v>59</v>
      </c>
      <c r="F6" s="3" t="s">
        <v>60</v>
      </c>
      <c r="G6" s="3" t="s">
        <v>61</v>
      </c>
    </row>
    <row r="7" spans="2:15">
      <c r="B7" s="4" t="s">
        <v>62</v>
      </c>
      <c r="C7" s="5">
        <v>24</v>
      </c>
      <c r="D7" s="6" t="s">
        <v>63</v>
      </c>
      <c r="E7" s="6">
        <v>240</v>
      </c>
      <c r="F7" s="6" t="s">
        <v>63</v>
      </c>
      <c r="G7" s="6">
        <v>210</v>
      </c>
    </row>
    <row r="8" spans="2:15">
      <c r="B8" s="4" t="s">
        <v>64</v>
      </c>
      <c r="C8" s="5">
        <v>24</v>
      </c>
      <c r="D8" s="6" t="s">
        <v>63</v>
      </c>
      <c r="E8" s="6">
        <v>62</v>
      </c>
      <c r="F8" s="6" t="s">
        <v>63</v>
      </c>
      <c r="G8" s="6">
        <v>224</v>
      </c>
    </row>
    <row r="9" spans="2:15">
      <c r="B9" s="4" t="s">
        <v>65</v>
      </c>
      <c r="C9" s="5">
        <v>24</v>
      </c>
      <c r="D9" s="6" t="s">
        <v>63</v>
      </c>
      <c r="E9" s="6">
        <v>214</v>
      </c>
      <c r="F9" s="6" t="s">
        <v>63</v>
      </c>
      <c r="G9" s="6">
        <v>180</v>
      </c>
    </row>
    <row r="10" spans="2:15" ht="15.75">
      <c r="B10" s="221" t="s">
        <v>66</v>
      </c>
      <c r="C10" s="221"/>
      <c r="D10" s="7" t="e">
        <f>AVERAGE(D7:D9)</f>
        <v>#DIV/0!</v>
      </c>
      <c r="E10" s="7">
        <f>AVERAGE(E7:E9)</f>
        <v>172</v>
      </c>
      <c r="F10" s="7" t="e">
        <f>AVERAGE(F7:F9)</f>
        <v>#DIV/0!</v>
      </c>
      <c r="G10" s="7">
        <f>AVERAGE(G7:G9)</f>
        <v>204.66666666666666</v>
      </c>
    </row>
    <row r="11" spans="2:15">
      <c r="B11" s="213" t="s">
        <v>67</v>
      </c>
      <c r="C11" s="213"/>
      <c r="D11" s="43" t="e">
        <f>(D10*10^4)*10</f>
        <v>#DIV/0!</v>
      </c>
      <c r="E11" s="39">
        <f>(E10*10^5)*10</f>
        <v>172000000</v>
      </c>
      <c r="F11" s="39" t="e">
        <f>(F10*10^1)*10</f>
        <v>#DIV/0!</v>
      </c>
      <c r="G11" s="39">
        <f>(G10*10^2)*10</f>
        <v>204666.66666666663</v>
      </c>
    </row>
    <row r="12" spans="2:15">
      <c r="B12" s="213"/>
      <c r="C12" s="213"/>
      <c r="D12" s="69" t="e">
        <f>D11*100</f>
        <v>#DIV/0!</v>
      </c>
      <c r="E12" s="40">
        <f>E11*100</f>
        <v>17200000000</v>
      </c>
      <c r="F12" s="40" t="e">
        <f>F11*100</f>
        <v>#DIV/0!</v>
      </c>
      <c r="G12" s="40">
        <f>G11*100</f>
        <v>20466666.666666664</v>
      </c>
    </row>
    <row r="15" spans="2:15">
      <c r="D15" s="214" t="s">
        <v>53</v>
      </c>
      <c r="E15" s="214"/>
      <c r="F15" s="215" t="s">
        <v>68</v>
      </c>
      <c r="G15" s="215"/>
    </row>
    <row r="16" spans="2:15">
      <c r="B16" s="1"/>
      <c r="C16" s="1"/>
      <c r="D16" s="216" t="s">
        <v>55</v>
      </c>
      <c r="E16" s="216"/>
      <c r="F16" s="216" t="s">
        <v>55</v>
      </c>
      <c r="G16" s="216"/>
    </row>
    <row r="17" spans="2:7">
      <c r="B17" s="2" t="s">
        <v>56</v>
      </c>
      <c r="C17" s="2" t="s">
        <v>57</v>
      </c>
      <c r="D17" s="3" t="s">
        <v>58</v>
      </c>
      <c r="E17" s="3" t="s">
        <v>59</v>
      </c>
      <c r="F17" s="3" t="s">
        <v>61</v>
      </c>
      <c r="G17" s="3" t="s">
        <v>69</v>
      </c>
    </row>
    <row r="18" spans="2:7">
      <c r="B18" s="4" t="s">
        <v>62</v>
      </c>
      <c r="C18" s="5">
        <v>24</v>
      </c>
      <c r="D18" s="6" t="s">
        <v>63</v>
      </c>
      <c r="E18" s="6" t="s">
        <v>63</v>
      </c>
      <c r="F18" s="6" t="s">
        <v>63</v>
      </c>
      <c r="G18" s="6" t="s">
        <v>63</v>
      </c>
    </row>
    <row r="19" spans="2:7">
      <c r="B19" s="4" t="s">
        <v>64</v>
      </c>
      <c r="C19" s="5">
        <v>24</v>
      </c>
      <c r="D19" s="6" t="s">
        <v>63</v>
      </c>
      <c r="E19" s="6" t="s">
        <v>63</v>
      </c>
      <c r="F19" s="6" t="s">
        <v>63</v>
      </c>
      <c r="G19" s="6" t="s">
        <v>63</v>
      </c>
    </row>
    <row r="20" spans="2:7">
      <c r="B20" s="4" t="s">
        <v>65</v>
      </c>
      <c r="C20" s="5">
        <v>24</v>
      </c>
      <c r="D20" s="6" t="s">
        <v>63</v>
      </c>
      <c r="E20" s="6" t="s">
        <v>63</v>
      </c>
      <c r="F20" s="6" t="s">
        <v>63</v>
      </c>
      <c r="G20" s="6" t="s">
        <v>63</v>
      </c>
    </row>
    <row r="21" spans="2:7" ht="15.75">
      <c r="B21" s="221" t="s">
        <v>66</v>
      </c>
      <c r="C21" s="221"/>
      <c r="D21" s="7" t="e">
        <f>AVERAGE(D18:D20)</f>
        <v>#DIV/0!</v>
      </c>
      <c r="E21" s="7" t="e">
        <f>AVERAGE(E18:E20)</f>
        <v>#DIV/0!</v>
      </c>
      <c r="F21" s="7" t="e">
        <f>AVERAGE(F18:F20)</f>
        <v>#DIV/0!</v>
      </c>
      <c r="G21" s="7" t="e">
        <f>AVERAGE(G18:G20)</f>
        <v>#DIV/0!</v>
      </c>
    </row>
    <row r="22" spans="2:7">
      <c r="B22" s="213" t="s">
        <v>67</v>
      </c>
      <c r="C22" s="213"/>
      <c r="D22" s="43" t="e">
        <f>(D21*10^4)*10</f>
        <v>#DIV/0!</v>
      </c>
      <c r="E22" s="39" t="e">
        <f>(E21*10^4)*10</f>
        <v>#DIV/0!</v>
      </c>
      <c r="F22" s="39" t="e">
        <f>(F21*10^2)*10</f>
        <v>#DIV/0!</v>
      </c>
      <c r="G22" s="39" t="e">
        <f>(G21*10^3)*10</f>
        <v>#DIV/0!</v>
      </c>
    </row>
    <row r="23" spans="2:7">
      <c r="B23" s="213"/>
      <c r="C23" s="213"/>
      <c r="D23" s="40" t="e">
        <f>D22*100</f>
        <v>#DIV/0!</v>
      </c>
      <c r="E23" s="40" t="e">
        <f>E22*100</f>
        <v>#DIV/0!</v>
      </c>
      <c r="F23" s="40" t="e">
        <f>F22*100</f>
        <v>#DIV/0!</v>
      </c>
      <c r="G23" s="40" t="e">
        <f>G22*100</f>
        <v>#DIV/0!</v>
      </c>
    </row>
    <row r="26" spans="2:7">
      <c r="D26" s="214" t="s">
        <v>53</v>
      </c>
      <c r="E26" s="214"/>
      <c r="F26" s="215" t="s">
        <v>70</v>
      </c>
      <c r="G26" s="215"/>
    </row>
    <row r="27" spans="2:7">
      <c r="B27" s="1"/>
      <c r="C27" s="1"/>
      <c r="D27" s="216" t="s">
        <v>55</v>
      </c>
      <c r="E27" s="216"/>
      <c r="F27" s="216" t="s">
        <v>55</v>
      </c>
      <c r="G27" s="216"/>
    </row>
    <row r="28" spans="2:7">
      <c r="B28" s="2" t="s">
        <v>56</v>
      </c>
      <c r="C28" s="2" t="s">
        <v>57</v>
      </c>
      <c r="D28" s="3" t="s">
        <v>58</v>
      </c>
      <c r="E28" s="3" t="s">
        <v>59</v>
      </c>
      <c r="F28" s="3" t="s">
        <v>61</v>
      </c>
      <c r="G28" s="3" t="s">
        <v>69</v>
      </c>
    </row>
    <row r="29" spans="2:7">
      <c r="B29" s="4" t="s">
        <v>62</v>
      </c>
      <c r="C29" s="5">
        <v>24</v>
      </c>
      <c r="D29" s="6" t="s">
        <v>63</v>
      </c>
      <c r="E29" s="6">
        <v>180</v>
      </c>
      <c r="F29" s="6" t="s">
        <v>63</v>
      </c>
      <c r="G29" s="6" t="s">
        <v>63</v>
      </c>
    </row>
    <row r="30" spans="2:7">
      <c r="B30" s="4" t="s">
        <v>64</v>
      </c>
      <c r="C30" s="5">
        <v>24</v>
      </c>
      <c r="D30" s="6" t="s">
        <v>63</v>
      </c>
      <c r="E30" s="6">
        <v>105</v>
      </c>
      <c r="F30" s="6" t="s">
        <v>63</v>
      </c>
      <c r="G30" s="6" t="s">
        <v>63</v>
      </c>
    </row>
    <row r="31" spans="2:7">
      <c r="B31" s="4" t="s">
        <v>65</v>
      </c>
      <c r="C31" s="5">
        <v>24</v>
      </c>
      <c r="D31" s="6" t="s">
        <v>63</v>
      </c>
      <c r="E31" s="6">
        <v>178</v>
      </c>
      <c r="F31" s="6" t="s">
        <v>63</v>
      </c>
      <c r="G31" s="6" t="s">
        <v>63</v>
      </c>
    </row>
    <row r="32" spans="2:7">
      <c r="B32" s="221" t="s">
        <v>66</v>
      </c>
      <c r="C32" s="221"/>
      <c r="D32" s="68" t="e">
        <f>AVERAGE(D29:D31)</f>
        <v>#DIV/0!</v>
      </c>
      <c r="E32" s="68">
        <f>AVERAGE(E29:E31)</f>
        <v>154.33333333333334</v>
      </c>
      <c r="F32" s="68" t="e">
        <f>AVERAGE(F29:F31)</f>
        <v>#DIV/0!</v>
      </c>
      <c r="G32" s="68" t="e">
        <f>AVERAGE(G29:G31)</f>
        <v>#DIV/0!</v>
      </c>
    </row>
    <row r="33" spans="2:9">
      <c r="B33" s="213" t="s">
        <v>67</v>
      </c>
      <c r="C33" s="213"/>
      <c r="D33" s="225" t="e">
        <f>(D32*10^6)*10</f>
        <v>#DIV/0!</v>
      </c>
      <c r="E33" s="39">
        <f>(E32*10^5)*10</f>
        <v>154333333.33333334</v>
      </c>
      <c r="F33" s="39" t="e">
        <f>(F32*10^4)*10</f>
        <v>#DIV/0!</v>
      </c>
      <c r="G33" s="39" t="e">
        <f>(G32*10^4)*10</f>
        <v>#DIV/0!</v>
      </c>
    </row>
    <row r="34" spans="2:9">
      <c r="B34" s="213"/>
      <c r="C34" s="213"/>
      <c r="D34" s="225"/>
      <c r="E34" s="40">
        <f>E33*100</f>
        <v>15433333333.333334</v>
      </c>
      <c r="F34" s="40" t="e">
        <f>F33*100</f>
        <v>#DIV/0!</v>
      </c>
      <c r="G34" s="40" t="e">
        <f>G33*100</f>
        <v>#DIV/0!</v>
      </c>
    </row>
    <row r="37" spans="2:9">
      <c r="D37" s="214" t="s">
        <v>53</v>
      </c>
      <c r="E37" s="214"/>
      <c r="F37" s="215" t="s">
        <v>71</v>
      </c>
      <c r="G37" s="215"/>
      <c r="H37" s="215"/>
      <c r="I37" s="215"/>
    </row>
    <row r="38" spans="2:9">
      <c r="B38" s="1"/>
      <c r="C38" s="1"/>
      <c r="D38" s="216" t="s">
        <v>55</v>
      </c>
      <c r="E38" s="216"/>
      <c r="F38" s="216" t="s">
        <v>72</v>
      </c>
      <c r="G38" s="216"/>
      <c r="H38" s="217" t="s">
        <v>73</v>
      </c>
      <c r="I38" s="217"/>
    </row>
    <row r="39" spans="2:9">
      <c r="B39" s="2" t="s">
        <v>56</v>
      </c>
      <c r="C39" s="2" t="s">
        <v>57</v>
      </c>
      <c r="D39" s="3" t="s">
        <v>59</v>
      </c>
      <c r="E39" s="3" t="s">
        <v>74</v>
      </c>
      <c r="F39" s="3" t="s">
        <v>60</v>
      </c>
      <c r="G39" s="3" t="s">
        <v>61</v>
      </c>
      <c r="H39" s="3" t="s">
        <v>60</v>
      </c>
      <c r="I39" s="3" t="s">
        <v>61</v>
      </c>
    </row>
    <row r="40" spans="2:9" ht="15.75">
      <c r="B40" s="4" t="s">
        <v>62</v>
      </c>
      <c r="C40" s="5">
        <v>24</v>
      </c>
      <c r="D40" s="6">
        <v>94</v>
      </c>
      <c r="E40" s="6">
        <v>2</v>
      </c>
      <c r="F40" s="41">
        <v>164</v>
      </c>
      <c r="G40" s="41">
        <v>68</v>
      </c>
      <c r="H40" s="41">
        <v>12</v>
      </c>
      <c r="I40" s="41">
        <v>10</v>
      </c>
    </row>
    <row r="41" spans="2:9" ht="15.75">
      <c r="B41" s="4" t="s">
        <v>64</v>
      </c>
      <c r="C41" s="5">
        <v>24</v>
      </c>
      <c r="D41" s="6">
        <v>128</v>
      </c>
      <c r="E41" s="6">
        <v>11</v>
      </c>
      <c r="F41" s="41">
        <v>114</v>
      </c>
      <c r="G41" s="41">
        <v>44</v>
      </c>
      <c r="H41" s="41">
        <v>5</v>
      </c>
      <c r="I41" s="41">
        <v>10</v>
      </c>
    </row>
    <row r="42" spans="2:9">
      <c r="B42" s="4" t="s">
        <v>65</v>
      </c>
      <c r="C42" s="5">
        <v>24</v>
      </c>
      <c r="D42" s="6">
        <v>180</v>
      </c>
      <c r="E42" s="6">
        <v>11</v>
      </c>
      <c r="F42" s="6">
        <v>202</v>
      </c>
      <c r="G42" s="6">
        <v>65</v>
      </c>
      <c r="H42" s="6">
        <v>9</v>
      </c>
      <c r="I42" s="6">
        <v>7</v>
      </c>
    </row>
    <row r="43" spans="2:9" ht="15.75">
      <c r="B43" s="221" t="s">
        <v>66</v>
      </c>
      <c r="C43" s="221"/>
      <c r="D43" s="7">
        <f t="shared" ref="D43:I43" si="0">AVERAGE(D40:D42)</f>
        <v>134</v>
      </c>
      <c r="E43" s="7">
        <f t="shared" si="0"/>
        <v>8</v>
      </c>
      <c r="F43" s="7">
        <f t="shared" si="0"/>
        <v>160</v>
      </c>
      <c r="G43" s="7">
        <f t="shared" si="0"/>
        <v>59</v>
      </c>
      <c r="H43" s="7">
        <f t="shared" si="0"/>
        <v>8.6666666666666661</v>
      </c>
      <c r="I43" s="7">
        <f t="shared" si="0"/>
        <v>9</v>
      </c>
    </row>
    <row r="44" spans="2:9">
      <c r="B44" s="213" t="s">
        <v>67</v>
      </c>
      <c r="C44" s="213"/>
      <c r="D44" s="42">
        <f>(D43*10^5)*10</f>
        <v>134000000</v>
      </c>
      <c r="E44" s="39">
        <f>(E43*10^6)*10</f>
        <v>80000000</v>
      </c>
      <c r="F44" s="39">
        <f>(F43*10^1)*10</f>
        <v>16000</v>
      </c>
      <c r="G44" s="39">
        <f>(G43*10^2)*10</f>
        <v>59000</v>
      </c>
      <c r="H44" s="39">
        <f>(H43*10^1)*10</f>
        <v>866.66666666666652</v>
      </c>
      <c r="I44" s="39">
        <f>(I43*10^2)*10</f>
        <v>9000</v>
      </c>
    </row>
    <row r="45" spans="2:9">
      <c r="B45" s="213"/>
      <c r="C45" s="213"/>
      <c r="D45" s="55">
        <f t="shared" ref="D45:I45" si="1">D44*100</f>
        <v>13400000000</v>
      </c>
      <c r="E45" s="40">
        <f t="shared" si="1"/>
        <v>8000000000</v>
      </c>
      <c r="F45" s="40">
        <f t="shared" si="1"/>
        <v>1600000</v>
      </c>
      <c r="G45" s="40">
        <f t="shared" si="1"/>
        <v>5900000</v>
      </c>
      <c r="H45" s="40">
        <f t="shared" si="1"/>
        <v>86666.666666666657</v>
      </c>
      <c r="I45" s="40">
        <f t="shared" si="1"/>
        <v>900000</v>
      </c>
    </row>
    <row r="48" spans="2:9">
      <c r="D48" s="214" t="s">
        <v>53</v>
      </c>
      <c r="E48" s="214"/>
      <c r="F48" s="215" t="s">
        <v>75</v>
      </c>
      <c r="G48" s="215"/>
      <c r="H48" s="215"/>
      <c r="I48" s="215"/>
    </row>
    <row r="49" spans="2:21">
      <c r="B49" s="1"/>
      <c r="C49" s="1"/>
      <c r="D49" s="216" t="s">
        <v>55</v>
      </c>
      <c r="E49" s="216"/>
      <c r="F49" s="216" t="s">
        <v>72</v>
      </c>
      <c r="G49" s="216"/>
      <c r="H49" s="217" t="s">
        <v>73</v>
      </c>
      <c r="I49" s="217"/>
    </row>
    <row r="50" spans="2:21">
      <c r="B50" s="2" t="s">
        <v>56</v>
      </c>
      <c r="C50" s="2" t="s">
        <v>57</v>
      </c>
      <c r="D50" s="3" t="s">
        <v>59</v>
      </c>
      <c r="E50" s="3" t="s">
        <v>74</v>
      </c>
      <c r="F50" s="3" t="s">
        <v>60</v>
      </c>
      <c r="G50" s="3" t="s">
        <v>61</v>
      </c>
      <c r="H50" s="3" t="s">
        <v>60</v>
      </c>
      <c r="I50" s="3" t="s">
        <v>61</v>
      </c>
    </row>
    <row r="51" spans="2:21">
      <c r="B51" s="4" t="s">
        <v>62</v>
      </c>
      <c r="C51" s="5">
        <v>24</v>
      </c>
      <c r="D51" s="6">
        <v>185</v>
      </c>
      <c r="E51" s="6">
        <v>16</v>
      </c>
      <c r="F51" s="9">
        <v>1</v>
      </c>
      <c r="G51" s="9">
        <v>0</v>
      </c>
      <c r="H51" s="9">
        <v>0</v>
      </c>
      <c r="I51" s="6">
        <v>0</v>
      </c>
    </row>
    <row r="52" spans="2:21">
      <c r="B52" s="4" t="s">
        <v>64</v>
      </c>
      <c r="C52" s="5">
        <v>24</v>
      </c>
      <c r="D52" s="6">
        <v>145</v>
      </c>
      <c r="E52" s="6">
        <v>13</v>
      </c>
      <c r="F52" s="9">
        <v>0</v>
      </c>
      <c r="G52" s="9">
        <v>0</v>
      </c>
      <c r="H52" s="9">
        <v>0</v>
      </c>
      <c r="I52" s="6">
        <v>0</v>
      </c>
    </row>
    <row r="53" spans="2:21">
      <c r="B53" s="4" t="s">
        <v>65</v>
      </c>
      <c r="C53" s="5">
        <v>24</v>
      </c>
      <c r="D53" s="6">
        <v>153</v>
      </c>
      <c r="E53" s="6">
        <v>23</v>
      </c>
      <c r="F53" s="9">
        <v>0</v>
      </c>
      <c r="G53" s="9">
        <v>0</v>
      </c>
      <c r="H53" s="9">
        <v>0</v>
      </c>
      <c r="I53" s="6">
        <v>0</v>
      </c>
    </row>
    <row r="54" spans="2:21" ht="15.75">
      <c r="B54" s="221" t="s">
        <v>66</v>
      </c>
      <c r="C54" s="221"/>
      <c r="D54" s="7">
        <f t="shared" ref="D54:I54" si="2">AVERAGE(D51:D53)</f>
        <v>161</v>
      </c>
      <c r="E54" s="7">
        <f t="shared" si="2"/>
        <v>17.333333333333332</v>
      </c>
      <c r="F54" s="7">
        <f t="shared" si="2"/>
        <v>0.33333333333333331</v>
      </c>
      <c r="G54" s="7">
        <f t="shared" si="2"/>
        <v>0</v>
      </c>
      <c r="H54" s="7">
        <f t="shared" si="2"/>
        <v>0</v>
      </c>
      <c r="I54" s="7">
        <f t="shared" si="2"/>
        <v>0</v>
      </c>
    </row>
    <row r="55" spans="2:21">
      <c r="B55" s="213" t="s">
        <v>67</v>
      </c>
      <c r="C55" s="213"/>
      <c r="D55" s="42">
        <f>(D54*10^5)*10</f>
        <v>161000000</v>
      </c>
      <c r="E55" s="39">
        <f>(E54*10^6)*10</f>
        <v>173333333.33333331</v>
      </c>
      <c r="F55" s="39">
        <f>(F54*10^1)*10</f>
        <v>33.333333333333329</v>
      </c>
      <c r="G55" s="39">
        <f>(G54*10^4)*10</f>
        <v>0</v>
      </c>
      <c r="H55" s="39">
        <f>(H54*10^4)*10</f>
        <v>0</v>
      </c>
      <c r="I55" s="39">
        <f>(I54*10^4)*10</f>
        <v>0</v>
      </c>
    </row>
    <row r="56" spans="2:21">
      <c r="B56" s="213"/>
      <c r="C56" s="213"/>
      <c r="D56" s="55">
        <f t="shared" ref="D56:I56" si="3">D55*100</f>
        <v>16100000000</v>
      </c>
      <c r="E56" s="40">
        <f t="shared" si="3"/>
        <v>17333333333.333332</v>
      </c>
      <c r="F56" s="40">
        <f t="shared" si="3"/>
        <v>3333.333333333333</v>
      </c>
      <c r="G56" s="40">
        <f t="shared" si="3"/>
        <v>0</v>
      </c>
      <c r="H56" s="40">
        <f t="shared" si="3"/>
        <v>0</v>
      </c>
      <c r="I56" s="40">
        <f t="shared" si="3"/>
        <v>0</v>
      </c>
    </row>
    <row r="60" spans="2:21">
      <c r="D60" s="214" t="s">
        <v>53</v>
      </c>
      <c r="E60" s="214"/>
      <c r="F60" s="215" t="s">
        <v>76</v>
      </c>
      <c r="G60" s="215"/>
      <c r="H60" s="215"/>
      <c r="I60" s="215"/>
      <c r="P60" s="214" t="s">
        <v>53</v>
      </c>
      <c r="Q60" s="214"/>
      <c r="R60" s="215" t="s">
        <v>76</v>
      </c>
      <c r="S60" s="215"/>
      <c r="T60" s="215"/>
      <c r="U60" s="215"/>
    </row>
    <row r="61" spans="2:21">
      <c r="B61" s="1"/>
      <c r="C61" s="1"/>
      <c r="D61" s="216" t="s">
        <v>55</v>
      </c>
      <c r="E61" s="216"/>
      <c r="F61" s="216" t="s">
        <v>72</v>
      </c>
      <c r="G61" s="216"/>
      <c r="H61" s="217" t="s">
        <v>73</v>
      </c>
      <c r="I61" s="217"/>
      <c r="N61" s="1"/>
      <c r="O61" s="1"/>
      <c r="P61" s="216" t="s">
        <v>55</v>
      </c>
      <c r="Q61" s="216"/>
      <c r="R61" s="216" t="s">
        <v>72</v>
      </c>
      <c r="S61" s="216"/>
      <c r="T61" s="217" t="s">
        <v>73</v>
      </c>
      <c r="U61" s="217"/>
    </row>
    <row r="62" spans="2:21">
      <c r="B62" s="2" t="s">
        <v>56</v>
      </c>
      <c r="C62" s="2" t="s">
        <v>57</v>
      </c>
      <c r="D62" s="3" t="s">
        <v>59</v>
      </c>
      <c r="E62" s="3" t="s">
        <v>74</v>
      </c>
      <c r="F62" s="3" t="s">
        <v>61</v>
      </c>
      <c r="G62" s="3" t="s">
        <v>69</v>
      </c>
      <c r="H62" s="3" t="s">
        <v>79</v>
      </c>
      <c r="I62" s="3" t="s">
        <v>80</v>
      </c>
      <c r="N62" s="2" t="s">
        <v>56</v>
      </c>
      <c r="O62" s="2" t="s">
        <v>57</v>
      </c>
      <c r="P62" s="3" t="s">
        <v>59</v>
      </c>
      <c r="Q62" s="3" t="s">
        <v>74</v>
      </c>
      <c r="R62" s="3" t="s">
        <v>61</v>
      </c>
      <c r="S62" s="3" t="s">
        <v>69</v>
      </c>
      <c r="T62" s="3" t="s">
        <v>79</v>
      </c>
      <c r="U62" s="3" t="s">
        <v>80</v>
      </c>
    </row>
    <row r="63" spans="2:21">
      <c r="B63" s="4" t="s">
        <v>62</v>
      </c>
      <c r="C63" s="5">
        <v>24</v>
      </c>
      <c r="D63" s="6">
        <v>25</v>
      </c>
      <c r="E63" s="6" t="s">
        <v>18</v>
      </c>
      <c r="F63" s="9">
        <v>22</v>
      </c>
      <c r="G63" s="9">
        <v>9</v>
      </c>
      <c r="H63" s="9">
        <v>0</v>
      </c>
      <c r="I63" s="6">
        <v>0</v>
      </c>
      <c r="N63" s="4" t="s">
        <v>62</v>
      </c>
      <c r="O63" s="5">
        <v>24</v>
      </c>
      <c r="P63" s="6">
        <v>25</v>
      </c>
      <c r="Q63" s="6" t="s">
        <v>18</v>
      </c>
      <c r="R63" s="9">
        <v>22</v>
      </c>
      <c r="S63" s="9">
        <v>9</v>
      </c>
      <c r="T63" s="9">
        <v>0</v>
      </c>
      <c r="U63" s="6">
        <v>0</v>
      </c>
    </row>
    <row r="64" spans="2:21">
      <c r="B64" s="4" t="s">
        <v>64</v>
      </c>
      <c r="C64" s="5">
        <v>24</v>
      </c>
      <c r="D64" s="6">
        <v>24</v>
      </c>
      <c r="E64" s="6" t="s">
        <v>18</v>
      </c>
      <c r="F64" s="9">
        <v>132</v>
      </c>
      <c r="G64" s="9">
        <v>16</v>
      </c>
      <c r="H64" s="9">
        <v>0</v>
      </c>
      <c r="I64" s="6">
        <v>0</v>
      </c>
      <c r="N64" s="4" t="s">
        <v>64</v>
      </c>
      <c r="O64" s="5">
        <v>24</v>
      </c>
      <c r="P64" s="6">
        <v>24</v>
      </c>
      <c r="Q64" s="6" t="s">
        <v>18</v>
      </c>
      <c r="R64" s="9">
        <v>132</v>
      </c>
      <c r="S64" s="9">
        <v>16</v>
      </c>
      <c r="T64" s="9">
        <v>0</v>
      </c>
      <c r="U64" s="6">
        <v>0</v>
      </c>
    </row>
    <row r="65" spans="2:21">
      <c r="B65" s="4" t="s">
        <v>65</v>
      </c>
      <c r="C65" s="5">
        <v>24</v>
      </c>
      <c r="D65" s="6">
        <v>30</v>
      </c>
      <c r="E65" s="6" t="s">
        <v>18</v>
      </c>
      <c r="F65" s="9">
        <v>101</v>
      </c>
      <c r="G65" s="9">
        <v>14</v>
      </c>
      <c r="H65" s="9">
        <v>0</v>
      </c>
      <c r="I65" s="6">
        <v>0</v>
      </c>
      <c r="N65" s="4" t="s">
        <v>65</v>
      </c>
      <c r="O65" s="5">
        <v>24</v>
      </c>
      <c r="P65" s="6">
        <v>30</v>
      </c>
      <c r="Q65" s="6" t="s">
        <v>18</v>
      </c>
      <c r="R65" s="9">
        <v>101</v>
      </c>
      <c r="S65" s="9">
        <v>14</v>
      </c>
      <c r="T65" s="9">
        <v>0</v>
      </c>
      <c r="U65" s="6">
        <v>0</v>
      </c>
    </row>
    <row r="66" spans="2:21" ht="15.75">
      <c r="B66" s="221" t="s">
        <v>66</v>
      </c>
      <c r="C66" s="221"/>
      <c r="D66" s="7">
        <f t="shared" ref="D66:I66" si="4">AVERAGE(D63:D65)</f>
        <v>26.333333333333332</v>
      </c>
      <c r="E66" s="7" t="e">
        <f t="shared" si="4"/>
        <v>#DIV/0!</v>
      </c>
      <c r="F66" s="7">
        <f t="shared" si="4"/>
        <v>85</v>
      </c>
      <c r="G66" s="7">
        <f t="shared" si="4"/>
        <v>13</v>
      </c>
      <c r="H66" s="7">
        <f t="shared" si="4"/>
        <v>0</v>
      </c>
      <c r="I66" s="7">
        <f t="shared" si="4"/>
        <v>0</v>
      </c>
      <c r="N66" s="221" t="s">
        <v>66</v>
      </c>
      <c r="O66" s="221"/>
      <c r="P66" s="7">
        <f t="shared" ref="P66:U66" si="5">AVERAGE(P63:P65)</f>
        <v>26.333333333333332</v>
      </c>
      <c r="Q66" s="7" t="e">
        <f t="shared" si="5"/>
        <v>#DIV/0!</v>
      </c>
      <c r="R66" s="7">
        <f t="shared" si="5"/>
        <v>85</v>
      </c>
      <c r="S66" s="7">
        <f t="shared" si="5"/>
        <v>13</v>
      </c>
      <c r="T66" s="7">
        <f t="shared" si="5"/>
        <v>0</v>
      </c>
      <c r="U66" s="7">
        <f t="shared" si="5"/>
        <v>0</v>
      </c>
    </row>
    <row r="67" spans="2:21">
      <c r="B67" s="213" t="s">
        <v>67</v>
      </c>
      <c r="C67" s="213"/>
      <c r="D67" s="42">
        <f>(D66*10^5)*10</f>
        <v>26333333.333333328</v>
      </c>
      <c r="E67" s="39" t="e">
        <f>(E66*10^4)*10</f>
        <v>#DIV/0!</v>
      </c>
      <c r="F67" s="39">
        <f>(F66*10^2)*10</f>
        <v>85000</v>
      </c>
      <c r="G67" s="39">
        <f>(G66*10^3)*10</f>
        <v>130000</v>
      </c>
      <c r="H67" s="39">
        <f>(H66*10^4)*10</f>
        <v>0</v>
      </c>
      <c r="I67" s="39">
        <f>(I66*10^4)*10</f>
        <v>0</v>
      </c>
      <c r="N67" s="213" t="s">
        <v>67</v>
      </c>
      <c r="O67" s="213"/>
      <c r="P67" s="42">
        <f>(P66*10^5)*10</f>
        <v>26333333.333333328</v>
      </c>
      <c r="Q67" s="39" t="e">
        <f>(Q66*10^4)*10</f>
        <v>#DIV/0!</v>
      </c>
      <c r="R67" s="39">
        <f>(R66*10^2)*10</f>
        <v>85000</v>
      </c>
      <c r="S67" s="39">
        <f>(S66*10^3)*10</f>
        <v>130000</v>
      </c>
      <c r="T67" s="39">
        <f>(T66*10^4)*10</f>
        <v>0</v>
      </c>
      <c r="U67" s="39">
        <f>(U66*10^4)*10</f>
        <v>0</v>
      </c>
    </row>
    <row r="68" spans="2:21">
      <c r="B68" s="213"/>
      <c r="C68" s="213"/>
      <c r="D68" s="55">
        <f t="shared" ref="D68:I68" si="6">D67*100</f>
        <v>2633333333.333333</v>
      </c>
      <c r="E68" s="40" t="e">
        <f t="shared" si="6"/>
        <v>#DIV/0!</v>
      </c>
      <c r="F68" s="40">
        <f t="shared" si="6"/>
        <v>8500000</v>
      </c>
      <c r="G68" s="40">
        <f t="shared" si="6"/>
        <v>13000000</v>
      </c>
      <c r="H68" s="40">
        <f t="shared" si="6"/>
        <v>0</v>
      </c>
      <c r="I68" s="40">
        <f t="shared" si="6"/>
        <v>0</v>
      </c>
      <c r="N68" s="213"/>
      <c r="O68" s="213"/>
      <c r="P68" s="55">
        <f t="shared" ref="P68:U68" si="7">P67*100</f>
        <v>2633333333.333333</v>
      </c>
      <c r="Q68" s="40" t="e">
        <f t="shared" si="7"/>
        <v>#DIV/0!</v>
      </c>
      <c r="R68" s="40">
        <f t="shared" si="7"/>
        <v>8500000</v>
      </c>
      <c r="S68" s="40">
        <f t="shared" si="7"/>
        <v>13000000</v>
      </c>
      <c r="T68" s="40">
        <f t="shared" si="7"/>
        <v>0</v>
      </c>
      <c r="U68" s="40">
        <f t="shared" si="7"/>
        <v>0</v>
      </c>
    </row>
    <row r="72" spans="2:21">
      <c r="D72" s="214" t="s">
        <v>53</v>
      </c>
      <c r="E72" s="214"/>
      <c r="F72" s="215" t="s">
        <v>82</v>
      </c>
      <c r="G72" s="215"/>
      <c r="H72" s="215"/>
      <c r="I72" s="215"/>
    </row>
    <row r="73" spans="2:21">
      <c r="B73" s="1"/>
      <c r="C73" s="1"/>
      <c r="D73" s="216" t="s">
        <v>55</v>
      </c>
      <c r="E73" s="216"/>
      <c r="F73" s="216" t="s">
        <v>72</v>
      </c>
      <c r="G73" s="216"/>
      <c r="H73" s="217" t="s">
        <v>73</v>
      </c>
      <c r="I73" s="217"/>
    </row>
    <row r="74" spans="2:21">
      <c r="B74" s="2" t="s">
        <v>56</v>
      </c>
      <c r="C74" s="2" t="s">
        <v>57</v>
      </c>
      <c r="D74" s="3" t="s">
        <v>59</v>
      </c>
      <c r="E74" s="3" t="s">
        <v>74</v>
      </c>
      <c r="F74" s="3" t="s">
        <v>60</v>
      </c>
      <c r="G74" s="3" t="s">
        <v>61</v>
      </c>
      <c r="H74" s="3" t="s">
        <v>77</v>
      </c>
      <c r="I74" s="3" t="s">
        <v>79</v>
      </c>
    </row>
    <row r="75" spans="2:21">
      <c r="B75" s="4" t="s">
        <v>62</v>
      </c>
      <c r="C75" s="5">
        <v>24</v>
      </c>
      <c r="D75" s="6">
        <v>111</v>
      </c>
      <c r="E75" s="6" t="s">
        <v>18</v>
      </c>
      <c r="G75" s="9">
        <v>216</v>
      </c>
      <c r="H75" s="9">
        <v>2</v>
      </c>
      <c r="I75" s="6">
        <v>9</v>
      </c>
    </row>
    <row r="76" spans="2:21">
      <c r="B76" s="4" t="s">
        <v>64</v>
      </c>
      <c r="C76" s="5">
        <v>24</v>
      </c>
      <c r="D76" s="6">
        <v>121</v>
      </c>
      <c r="E76" s="6" t="s">
        <v>18</v>
      </c>
      <c r="F76" s="9">
        <v>132</v>
      </c>
      <c r="G76" s="9">
        <v>136</v>
      </c>
      <c r="H76" s="9">
        <v>3</v>
      </c>
      <c r="I76" s="6">
        <v>7</v>
      </c>
    </row>
    <row r="77" spans="2:21">
      <c r="B77" s="4" t="s">
        <v>65</v>
      </c>
      <c r="C77" s="5">
        <v>24</v>
      </c>
      <c r="D77" s="6">
        <v>124</v>
      </c>
      <c r="E77" s="6" t="s">
        <v>18</v>
      </c>
      <c r="F77" s="9">
        <v>101</v>
      </c>
      <c r="G77" s="9">
        <v>180</v>
      </c>
      <c r="H77" s="9">
        <v>1</v>
      </c>
      <c r="I77" s="6">
        <v>6</v>
      </c>
    </row>
    <row r="78" spans="2:21" ht="15.75">
      <c r="B78" s="221" t="s">
        <v>66</v>
      </c>
      <c r="C78" s="221"/>
      <c r="D78" s="7">
        <f t="shared" ref="D78:I78" si="8">AVERAGE(D75:D77)</f>
        <v>118.66666666666667</v>
      </c>
      <c r="E78" s="7" t="e">
        <f t="shared" si="8"/>
        <v>#DIV/0!</v>
      </c>
      <c r="F78" s="7">
        <f t="shared" si="8"/>
        <v>116.5</v>
      </c>
      <c r="G78" s="7">
        <f t="shared" si="8"/>
        <v>177.33333333333334</v>
      </c>
      <c r="H78" s="7">
        <f t="shared" si="8"/>
        <v>2</v>
      </c>
      <c r="I78" s="7">
        <f t="shared" si="8"/>
        <v>7.333333333333333</v>
      </c>
    </row>
    <row r="79" spans="2:21">
      <c r="B79" s="213" t="s">
        <v>67</v>
      </c>
      <c r="C79" s="213"/>
      <c r="D79" s="42">
        <f>(D78*10^5)*10</f>
        <v>118666666.66666669</v>
      </c>
      <c r="E79" s="39" t="e">
        <f>(E78*10^4)*10</f>
        <v>#DIV/0!</v>
      </c>
      <c r="F79" s="39">
        <f>(F78*10^1)*10</f>
        <v>11650</v>
      </c>
      <c r="G79" s="39">
        <f>(G78*10^2)*10</f>
        <v>177333.33333333337</v>
      </c>
      <c r="H79" s="39">
        <f>(H78*10^1)*10</f>
        <v>200</v>
      </c>
      <c r="I79" s="39">
        <f>(I78*10^2)*10</f>
        <v>7333.3333333333321</v>
      </c>
    </row>
    <row r="80" spans="2:21">
      <c r="B80" s="213"/>
      <c r="C80" s="213"/>
      <c r="D80" s="55">
        <f t="shared" ref="D80:I80" si="9">D79*100</f>
        <v>11866666666.666668</v>
      </c>
      <c r="E80" s="40" t="e">
        <f t="shared" si="9"/>
        <v>#DIV/0!</v>
      </c>
      <c r="F80" s="40">
        <f t="shared" si="9"/>
        <v>1165000</v>
      </c>
      <c r="G80" s="40">
        <f t="shared" si="9"/>
        <v>17733333.333333336</v>
      </c>
      <c r="H80" s="40">
        <f t="shared" si="9"/>
        <v>20000</v>
      </c>
      <c r="I80" s="40">
        <f t="shared" si="9"/>
        <v>733333.33333333326</v>
      </c>
    </row>
    <row r="84" spans="2:14">
      <c r="D84" s="214" t="s">
        <v>53</v>
      </c>
      <c r="E84" s="214"/>
      <c r="F84" s="215" t="s">
        <v>83</v>
      </c>
      <c r="G84" s="215"/>
      <c r="H84" s="215"/>
      <c r="I84" s="215"/>
    </row>
    <row r="85" spans="2:14">
      <c r="B85" s="1"/>
      <c r="C85" s="1"/>
      <c r="D85" s="216" t="s">
        <v>55</v>
      </c>
      <c r="E85" s="216"/>
      <c r="F85" s="216" t="s">
        <v>72</v>
      </c>
      <c r="G85" s="216"/>
      <c r="H85" s="217" t="s">
        <v>73</v>
      </c>
      <c r="I85" s="217"/>
    </row>
    <row r="86" spans="2:14">
      <c r="B86" s="2" t="s">
        <v>56</v>
      </c>
      <c r="C86" s="2" t="s">
        <v>57</v>
      </c>
      <c r="D86" s="3" t="s">
        <v>59</v>
      </c>
      <c r="E86" s="3" t="s">
        <v>74</v>
      </c>
      <c r="F86" s="3" t="s">
        <v>61</v>
      </c>
      <c r="G86" s="3" t="s">
        <v>69</v>
      </c>
      <c r="H86" s="3" t="s">
        <v>79</v>
      </c>
      <c r="I86" s="3" t="s">
        <v>80</v>
      </c>
    </row>
    <row r="87" spans="2:14">
      <c r="B87" s="4" t="s">
        <v>62</v>
      </c>
      <c r="C87" s="5">
        <v>24</v>
      </c>
      <c r="D87" s="6">
        <v>61</v>
      </c>
      <c r="E87" s="6" t="s">
        <v>18</v>
      </c>
      <c r="F87" s="9">
        <v>1</v>
      </c>
      <c r="G87" s="9">
        <v>0</v>
      </c>
      <c r="H87" s="9">
        <v>6</v>
      </c>
      <c r="I87" s="6">
        <v>0</v>
      </c>
    </row>
    <row r="88" spans="2:14">
      <c r="B88" s="4" t="s">
        <v>64</v>
      </c>
      <c r="C88" s="5">
        <v>24</v>
      </c>
      <c r="D88" s="6">
        <v>70</v>
      </c>
      <c r="E88" s="6" t="s">
        <v>18</v>
      </c>
      <c r="F88" s="9">
        <v>0</v>
      </c>
      <c r="G88" s="9">
        <v>0</v>
      </c>
      <c r="H88" s="9">
        <v>3</v>
      </c>
      <c r="I88" s="6">
        <v>0</v>
      </c>
    </row>
    <row r="89" spans="2:14">
      <c r="B89" s="4" t="s">
        <v>65</v>
      </c>
      <c r="C89" s="5">
        <v>24</v>
      </c>
      <c r="D89" s="6">
        <v>88</v>
      </c>
      <c r="E89" s="6" t="s">
        <v>18</v>
      </c>
      <c r="F89" s="9">
        <v>0</v>
      </c>
      <c r="G89" s="9">
        <v>0</v>
      </c>
      <c r="H89" s="9">
        <v>2</v>
      </c>
      <c r="I89" s="6">
        <v>0</v>
      </c>
    </row>
    <row r="90" spans="2:14" ht="15.75">
      <c r="B90" s="221" t="s">
        <v>66</v>
      </c>
      <c r="C90" s="221"/>
      <c r="D90" s="7">
        <f t="shared" ref="D90:I90" si="10">AVERAGE(D87:D89)</f>
        <v>73</v>
      </c>
      <c r="E90" s="7" t="e">
        <f t="shared" si="10"/>
        <v>#DIV/0!</v>
      </c>
      <c r="F90" s="7">
        <f t="shared" si="10"/>
        <v>0.33333333333333331</v>
      </c>
      <c r="G90" s="7">
        <f t="shared" si="10"/>
        <v>0</v>
      </c>
      <c r="H90" s="7">
        <f t="shared" si="10"/>
        <v>3.6666666666666665</v>
      </c>
      <c r="I90" s="7">
        <f t="shared" si="10"/>
        <v>0</v>
      </c>
    </row>
    <row r="91" spans="2:14">
      <c r="B91" s="213" t="s">
        <v>67</v>
      </c>
      <c r="C91" s="213"/>
      <c r="D91" s="42">
        <f>(D90*10^5)*10</f>
        <v>73000000</v>
      </c>
      <c r="E91" s="39" t="e">
        <f>(E90*10^4)*10</f>
        <v>#DIV/0!</v>
      </c>
      <c r="F91" s="39">
        <f>(F90*10^2)*10</f>
        <v>333.33333333333326</v>
      </c>
      <c r="G91" s="39">
        <f>(G90*10^4)*10</f>
        <v>0</v>
      </c>
      <c r="H91" s="39">
        <f>(H90*10^2)*10</f>
        <v>3666.6666666666661</v>
      </c>
      <c r="I91" s="39">
        <f>(I90*10^4)*10</f>
        <v>0</v>
      </c>
    </row>
    <row r="92" spans="2:14">
      <c r="B92" s="213"/>
      <c r="C92" s="213"/>
      <c r="D92" s="55">
        <f t="shared" ref="D92:I92" si="11">D91*100</f>
        <v>7300000000</v>
      </c>
      <c r="E92" s="40" t="e">
        <f t="shared" si="11"/>
        <v>#DIV/0!</v>
      </c>
      <c r="F92" s="40">
        <f t="shared" si="11"/>
        <v>33333.333333333328</v>
      </c>
      <c r="G92" s="40">
        <f t="shared" si="11"/>
        <v>0</v>
      </c>
      <c r="H92" s="40">
        <f t="shared" si="11"/>
        <v>366666.66666666663</v>
      </c>
      <c r="I92" s="40">
        <f t="shared" si="11"/>
        <v>0</v>
      </c>
    </row>
    <row r="96" spans="2:14">
      <c r="B96" s="77"/>
      <c r="C96" s="77"/>
      <c r="D96" s="219" t="s">
        <v>53</v>
      </c>
      <c r="E96" s="219"/>
      <c r="F96" s="220" t="s">
        <v>84</v>
      </c>
      <c r="G96" s="220"/>
      <c r="H96" s="220"/>
      <c r="I96" s="220"/>
      <c r="J96" s="77"/>
      <c r="K96" s="77"/>
      <c r="L96" s="77"/>
      <c r="M96" s="77"/>
      <c r="N96" s="77"/>
    </row>
    <row r="97" spans="2:14">
      <c r="B97" s="78"/>
      <c r="C97" s="78"/>
      <c r="D97" s="222" t="s">
        <v>55</v>
      </c>
      <c r="E97" s="222"/>
      <c r="F97" s="222" t="s">
        <v>72</v>
      </c>
      <c r="G97" s="222"/>
      <c r="H97" s="224" t="s">
        <v>73</v>
      </c>
      <c r="I97" s="224"/>
      <c r="J97" s="77"/>
      <c r="K97" s="77"/>
      <c r="L97" s="77"/>
      <c r="M97" s="77"/>
      <c r="N97" s="77"/>
    </row>
    <row r="98" spans="2:14">
      <c r="B98" s="79" t="s">
        <v>56</v>
      </c>
      <c r="C98" s="79" t="s">
        <v>57</v>
      </c>
      <c r="D98" s="80" t="s">
        <v>59</v>
      </c>
      <c r="E98" s="80" t="s">
        <v>74</v>
      </c>
      <c r="F98" s="80" t="s">
        <v>61</v>
      </c>
      <c r="G98" s="80" t="s">
        <v>69</v>
      </c>
      <c r="H98" s="80" t="s">
        <v>79</v>
      </c>
      <c r="I98" s="80" t="s">
        <v>80</v>
      </c>
      <c r="J98" s="77"/>
      <c r="K98" s="77"/>
      <c r="L98" s="77"/>
      <c r="M98" s="77"/>
      <c r="N98" s="77"/>
    </row>
    <row r="99" spans="2:14">
      <c r="B99" s="81" t="s">
        <v>62</v>
      </c>
      <c r="C99" s="82">
        <v>24</v>
      </c>
      <c r="D99" s="83">
        <v>269</v>
      </c>
      <c r="E99" s="83" t="s">
        <v>18</v>
      </c>
      <c r="F99" s="84">
        <v>6</v>
      </c>
      <c r="G99" s="84">
        <v>1</v>
      </c>
      <c r="H99" s="84">
        <v>0</v>
      </c>
      <c r="I99" s="83">
        <v>0</v>
      </c>
      <c r="J99" s="77"/>
      <c r="K99" s="77"/>
      <c r="L99" s="77"/>
      <c r="M99" s="77"/>
      <c r="N99" s="77"/>
    </row>
    <row r="100" spans="2:14">
      <c r="B100" s="81" t="s">
        <v>64</v>
      </c>
      <c r="C100" s="82">
        <v>24</v>
      </c>
      <c r="D100" s="83">
        <v>231</v>
      </c>
      <c r="E100" s="83" t="s">
        <v>18</v>
      </c>
      <c r="F100" s="84">
        <v>3</v>
      </c>
      <c r="G100" s="84">
        <v>0</v>
      </c>
      <c r="H100" s="84">
        <v>1</v>
      </c>
      <c r="I100" s="83">
        <v>0</v>
      </c>
      <c r="J100" s="77"/>
      <c r="K100" s="77"/>
      <c r="L100" s="77"/>
      <c r="M100" s="77"/>
      <c r="N100" s="77"/>
    </row>
    <row r="101" spans="2:14">
      <c r="B101" s="81" t="s">
        <v>65</v>
      </c>
      <c r="C101" s="82">
        <v>24</v>
      </c>
      <c r="D101" s="83">
        <v>195</v>
      </c>
      <c r="E101" s="83" t="s">
        <v>18</v>
      </c>
      <c r="F101" s="84">
        <v>8</v>
      </c>
      <c r="G101" s="84">
        <v>0</v>
      </c>
      <c r="H101" s="84">
        <v>2</v>
      </c>
      <c r="I101" s="83">
        <v>0</v>
      </c>
      <c r="J101" s="77"/>
      <c r="K101" s="77"/>
      <c r="L101" s="77"/>
      <c r="M101" s="77"/>
      <c r="N101" s="77"/>
    </row>
    <row r="102" spans="2:14" ht="15.75">
      <c r="B102" s="223" t="s">
        <v>66</v>
      </c>
      <c r="C102" s="223"/>
      <c r="D102" s="85">
        <f t="shared" ref="D102:I102" si="12">AVERAGE(D99:D101)</f>
        <v>231.66666666666666</v>
      </c>
      <c r="E102" s="85" t="e">
        <f t="shared" si="12"/>
        <v>#DIV/0!</v>
      </c>
      <c r="F102" s="85">
        <f t="shared" si="12"/>
        <v>5.666666666666667</v>
      </c>
      <c r="G102" s="85">
        <f t="shared" si="12"/>
        <v>0.33333333333333331</v>
      </c>
      <c r="H102" s="85">
        <f t="shared" si="12"/>
        <v>1</v>
      </c>
      <c r="I102" s="85">
        <f t="shared" si="12"/>
        <v>0</v>
      </c>
      <c r="J102" s="77"/>
      <c r="K102" s="77"/>
      <c r="L102" s="77"/>
      <c r="M102" s="77"/>
      <c r="N102" s="77"/>
    </row>
    <row r="103" spans="2:14">
      <c r="B103" s="218" t="s">
        <v>67</v>
      </c>
      <c r="C103" s="218"/>
      <c r="D103" s="86">
        <f>(D102*10^5)*10</f>
        <v>231666666.66666663</v>
      </c>
      <c r="E103" s="87" t="e">
        <f>(E102*10^4)*10</f>
        <v>#DIV/0!</v>
      </c>
      <c r="F103" s="87">
        <f>(F102*10^2)*10</f>
        <v>5666.6666666666679</v>
      </c>
      <c r="G103" s="87">
        <f>(G102*10^3)*10</f>
        <v>3333.333333333333</v>
      </c>
      <c r="H103" s="87">
        <f>(H102*10^2)*10</f>
        <v>1000</v>
      </c>
      <c r="I103" s="87">
        <f>(I102*10^4)*10</f>
        <v>0</v>
      </c>
      <c r="J103" s="77"/>
      <c r="K103" s="77"/>
      <c r="L103" s="77"/>
      <c r="M103" s="77"/>
      <c r="N103" s="77"/>
    </row>
    <row r="104" spans="2:14">
      <c r="B104" s="218"/>
      <c r="C104" s="218"/>
      <c r="D104" s="88">
        <f t="shared" ref="D104:I104" si="13">D103*100</f>
        <v>23166666666.666664</v>
      </c>
      <c r="E104" s="89" t="e">
        <f t="shared" si="13"/>
        <v>#DIV/0!</v>
      </c>
      <c r="F104" s="89">
        <f t="shared" si="13"/>
        <v>566666.66666666674</v>
      </c>
      <c r="G104" s="89">
        <f t="shared" si="13"/>
        <v>333333.33333333331</v>
      </c>
      <c r="H104" s="89">
        <f t="shared" si="13"/>
        <v>100000</v>
      </c>
      <c r="I104" s="89">
        <f t="shared" si="13"/>
        <v>0</v>
      </c>
      <c r="J104" s="77"/>
      <c r="K104" s="77"/>
      <c r="L104" s="77"/>
      <c r="M104" s="77"/>
      <c r="N104" s="77"/>
    </row>
    <row r="108" spans="2:14">
      <c r="B108" s="77"/>
      <c r="C108" s="77"/>
      <c r="D108" s="219" t="s">
        <v>53</v>
      </c>
      <c r="E108" s="219"/>
      <c r="F108" s="220" t="s">
        <v>85</v>
      </c>
      <c r="G108" s="220"/>
      <c r="H108" s="220"/>
      <c r="I108" s="220"/>
      <c r="J108" s="77"/>
      <c r="K108" s="77"/>
      <c r="L108" s="77"/>
      <c r="M108" s="77"/>
    </row>
    <row r="109" spans="2:14">
      <c r="B109" s="78"/>
      <c r="C109" s="78"/>
      <c r="D109" s="222" t="s">
        <v>55</v>
      </c>
      <c r="E109" s="222"/>
      <c r="F109" s="222" t="s">
        <v>72</v>
      </c>
      <c r="G109" s="222"/>
      <c r="H109" s="224" t="s">
        <v>73</v>
      </c>
      <c r="I109" s="224"/>
      <c r="J109" s="77"/>
      <c r="K109" s="77"/>
      <c r="L109" s="77"/>
      <c r="M109" s="77"/>
    </row>
    <row r="110" spans="2:14">
      <c r="B110" s="79" t="s">
        <v>56</v>
      </c>
      <c r="C110" s="79" t="s">
        <v>57</v>
      </c>
      <c r="D110" s="80" t="s">
        <v>59</v>
      </c>
      <c r="E110" s="80" t="s">
        <v>74</v>
      </c>
      <c r="F110" s="80" t="s">
        <v>60</v>
      </c>
      <c r="G110" s="80" t="s">
        <v>61</v>
      </c>
      <c r="H110" s="80" t="s">
        <v>77</v>
      </c>
      <c r="I110" s="80" t="s">
        <v>79</v>
      </c>
      <c r="J110" s="77"/>
      <c r="K110" s="77"/>
      <c r="L110" s="77"/>
      <c r="M110" s="77"/>
    </row>
    <row r="111" spans="2:14">
      <c r="B111" s="81" t="s">
        <v>62</v>
      </c>
      <c r="C111" s="82">
        <v>24</v>
      </c>
      <c r="D111" s="83">
        <v>137</v>
      </c>
      <c r="E111" s="83" t="s">
        <v>18</v>
      </c>
      <c r="F111" s="84">
        <v>45</v>
      </c>
      <c r="G111" s="84">
        <v>1</v>
      </c>
      <c r="H111" s="83">
        <v>0</v>
      </c>
      <c r="I111" s="83">
        <v>0</v>
      </c>
      <c r="J111" s="77"/>
      <c r="K111" s="77"/>
      <c r="L111" s="77"/>
      <c r="M111" s="77"/>
    </row>
    <row r="112" spans="2:14">
      <c r="B112" s="81" t="s">
        <v>64</v>
      </c>
      <c r="C112" s="82">
        <v>24</v>
      </c>
      <c r="D112" s="83">
        <v>207</v>
      </c>
      <c r="E112" s="83" t="s">
        <v>18</v>
      </c>
      <c r="F112" s="84">
        <v>41</v>
      </c>
      <c r="G112" s="84">
        <v>0</v>
      </c>
      <c r="H112" s="83">
        <v>0</v>
      </c>
      <c r="I112" s="83">
        <v>0</v>
      </c>
      <c r="J112" s="77"/>
      <c r="K112" s="77"/>
      <c r="L112" s="77"/>
      <c r="M112" s="77"/>
    </row>
    <row r="113" spans="2:21">
      <c r="B113" s="81" t="s">
        <v>65</v>
      </c>
      <c r="C113" s="82">
        <v>24</v>
      </c>
      <c r="D113" s="83">
        <v>199</v>
      </c>
      <c r="E113" s="83" t="s">
        <v>18</v>
      </c>
      <c r="F113" s="84">
        <v>39</v>
      </c>
      <c r="G113" s="84">
        <v>0</v>
      </c>
      <c r="H113" s="83">
        <v>0</v>
      </c>
      <c r="I113" s="83">
        <v>0</v>
      </c>
      <c r="J113" s="77"/>
      <c r="K113" s="77"/>
      <c r="L113" s="77"/>
      <c r="M113" s="77"/>
    </row>
    <row r="114" spans="2:21" ht="15.75">
      <c r="B114" s="223" t="s">
        <v>66</v>
      </c>
      <c r="C114" s="223"/>
      <c r="D114" s="85">
        <f t="shared" ref="D114:I114" si="14">AVERAGE(D111:D113)</f>
        <v>181</v>
      </c>
      <c r="E114" s="85" t="e">
        <f t="shared" si="14"/>
        <v>#DIV/0!</v>
      </c>
      <c r="F114" s="85">
        <f t="shared" si="14"/>
        <v>41.666666666666664</v>
      </c>
      <c r="G114" s="85">
        <f t="shared" si="14"/>
        <v>0.33333333333333331</v>
      </c>
      <c r="H114" s="85">
        <f t="shared" si="14"/>
        <v>0</v>
      </c>
      <c r="I114" s="85">
        <f t="shared" si="14"/>
        <v>0</v>
      </c>
      <c r="J114" s="77"/>
      <c r="K114" s="77"/>
      <c r="L114" s="77"/>
      <c r="M114" s="77"/>
    </row>
    <row r="115" spans="2:21">
      <c r="B115" s="218" t="s">
        <v>67</v>
      </c>
      <c r="C115" s="218"/>
      <c r="D115" s="86">
        <f>(D114*10^5)*10</f>
        <v>181000000</v>
      </c>
      <c r="E115" s="87" t="e">
        <f>(E114*10^4)*10</f>
        <v>#DIV/0!</v>
      </c>
      <c r="F115" s="87">
        <f>(F114*10^1)*10</f>
        <v>4166.6666666666661</v>
      </c>
      <c r="G115" s="87">
        <f>(G114*10^4)*10</f>
        <v>33333.333333333328</v>
      </c>
      <c r="H115" s="87">
        <f>(H114*10^4)*10</f>
        <v>0</v>
      </c>
      <c r="I115" s="87">
        <f>(I114*10^4)*10</f>
        <v>0</v>
      </c>
      <c r="J115" s="77"/>
      <c r="K115" s="77"/>
      <c r="L115" s="77"/>
      <c r="M115" s="77"/>
    </row>
    <row r="116" spans="2:21">
      <c r="B116" s="218"/>
      <c r="C116" s="218"/>
      <c r="D116" s="88">
        <f t="shared" ref="D116:I116" si="15">D115*100</f>
        <v>18100000000</v>
      </c>
      <c r="E116" s="89" t="e">
        <f t="shared" si="15"/>
        <v>#DIV/0!</v>
      </c>
      <c r="F116" s="89">
        <f t="shared" si="15"/>
        <v>416666.66666666663</v>
      </c>
      <c r="G116" s="89">
        <f t="shared" si="15"/>
        <v>3333333.333333333</v>
      </c>
      <c r="H116" s="89">
        <f t="shared" si="15"/>
        <v>0</v>
      </c>
      <c r="I116" s="89">
        <f t="shared" si="15"/>
        <v>0</v>
      </c>
      <c r="J116" s="77"/>
      <c r="K116" s="77"/>
      <c r="L116" s="77"/>
      <c r="M116" s="77"/>
    </row>
    <row r="120" spans="2:21">
      <c r="D120" s="214" t="s">
        <v>53</v>
      </c>
      <c r="E120" s="214"/>
      <c r="F120" s="215" t="s">
        <v>86</v>
      </c>
      <c r="G120" s="215"/>
      <c r="H120" s="215"/>
      <c r="I120" s="215"/>
      <c r="P120" s="214" t="s">
        <v>53</v>
      </c>
      <c r="Q120" s="214"/>
      <c r="R120" s="215" t="s">
        <v>86</v>
      </c>
      <c r="S120" s="215"/>
      <c r="T120" s="215"/>
      <c r="U120" s="215"/>
    </row>
    <row r="121" spans="2:21">
      <c r="B121" s="1"/>
      <c r="C121" s="1"/>
      <c r="D121" s="216" t="s">
        <v>55</v>
      </c>
      <c r="E121" s="216"/>
      <c r="F121" s="216" t="s">
        <v>72</v>
      </c>
      <c r="G121" s="216"/>
      <c r="H121" s="217" t="s">
        <v>73</v>
      </c>
      <c r="I121" s="217"/>
      <c r="N121" s="1"/>
      <c r="O121" s="1"/>
      <c r="P121" s="216" t="s">
        <v>55</v>
      </c>
      <c r="Q121" s="216"/>
      <c r="R121" s="216" t="s">
        <v>72</v>
      </c>
      <c r="S121" s="216"/>
      <c r="T121" s="217" t="s">
        <v>73</v>
      </c>
      <c r="U121" s="217"/>
    </row>
    <row r="122" spans="2:21">
      <c r="B122" s="2" t="s">
        <v>56</v>
      </c>
      <c r="C122" s="2" t="s">
        <v>57</v>
      </c>
      <c r="D122" s="3" t="s">
        <v>59</v>
      </c>
      <c r="E122" s="3" t="s">
        <v>74</v>
      </c>
      <c r="F122" s="72" t="s">
        <v>61</v>
      </c>
      <c r="G122" s="72" t="s">
        <v>69</v>
      </c>
      <c r="H122" s="3" t="s">
        <v>79</v>
      </c>
      <c r="I122" s="3" t="s">
        <v>80</v>
      </c>
      <c r="N122" s="2" t="s">
        <v>56</v>
      </c>
      <c r="O122" s="2" t="s">
        <v>57</v>
      </c>
      <c r="P122" s="3" t="s">
        <v>59</v>
      </c>
      <c r="Q122" s="3" t="s">
        <v>74</v>
      </c>
      <c r="R122" s="3" t="s">
        <v>58</v>
      </c>
      <c r="S122" s="3" t="s">
        <v>58</v>
      </c>
      <c r="T122" s="3" t="s">
        <v>79</v>
      </c>
      <c r="U122" s="3" t="s">
        <v>80</v>
      </c>
    </row>
    <row r="123" spans="2:21">
      <c r="B123" s="4" t="s">
        <v>62</v>
      </c>
      <c r="C123" s="5">
        <v>24</v>
      </c>
      <c r="D123" s="6">
        <v>172</v>
      </c>
      <c r="E123" s="6" t="s">
        <v>18</v>
      </c>
      <c r="F123" s="73" t="s">
        <v>63</v>
      </c>
      <c r="G123" s="73" t="s">
        <v>63</v>
      </c>
      <c r="H123" s="9" t="s">
        <v>63</v>
      </c>
      <c r="I123" s="6">
        <v>55</v>
      </c>
      <c r="N123" s="4" t="s">
        <v>62</v>
      </c>
      <c r="O123" s="5">
        <v>24</v>
      </c>
      <c r="P123" s="6">
        <v>172</v>
      </c>
      <c r="Q123" s="6" t="s">
        <v>18</v>
      </c>
      <c r="R123" s="9" t="s">
        <v>63</v>
      </c>
      <c r="S123" s="9">
        <v>123</v>
      </c>
      <c r="T123" s="9" t="s">
        <v>63</v>
      </c>
      <c r="U123" s="6">
        <v>55</v>
      </c>
    </row>
    <row r="124" spans="2:21">
      <c r="B124" s="4" t="s">
        <v>64</v>
      </c>
      <c r="C124" s="5">
        <v>24</v>
      </c>
      <c r="D124" s="6">
        <v>109</v>
      </c>
      <c r="E124" s="6" t="s">
        <v>18</v>
      </c>
      <c r="F124" s="73" t="s">
        <v>63</v>
      </c>
      <c r="G124" s="73" t="s">
        <v>63</v>
      </c>
      <c r="H124" s="9" t="s">
        <v>63</v>
      </c>
      <c r="I124" s="6">
        <v>94</v>
      </c>
      <c r="N124" s="4" t="s">
        <v>64</v>
      </c>
      <c r="O124" s="5">
        <v>24</v>
      </c>
      <c r="P124" s="6">
        <v>109</v>
      </c>
      <c r="Q124" s="6" t="s">
        <v>18</v>
      </c>
      <c r="R124" s="9" t="s">
        <v>63</v>
      </c>
      <c r="S124" s="9">
        <v>116</v>
      </c>
      <c r="T124" s="9" t="s">
        <v>63</v>
      </c>
      <c r="U124" s="6">
        <v>94</v>
      </c>
    </row>
    <row r="125" spans="2:21">
      <c r="B125" s="4" t="s">
        <v>65</v>
      </c>
      <c r="C125" s="5">
        <v>24</v>
      </c>
      <c r="D125" s="6">
        <v>185</v>
      </c>
      <c r="E125" s="6" t="s">
        <v>18</v>
      </c>
      <c r="F125" s="73" t="s">
        <v>63</v>
      </c>
      <c r="G125" s="73" t="s">
        <v>63</v>
      </c>
      <c r="H125" s="9" t="s">
        <v>63</v>
      </c>
      <c r="I125" s="6">
        <v>135</v>
      </c>
      <c r="N125" s="4" t="s">
        <v>65</v>
      </c>
      <c r="O125" s="5">
        <v>24</v>
      </c>
      <c r="P125" s="6">
        <v>185</v>
      </c>
      <c r="Q125" s="6" t="s">
        <v>18</v>
      </c>
      <c r="R125" s="9" t="s">
        <v>63</v>
      </c>
      <c r="S125" s="9">
        <v>112</v>
      </c>
      <c r="T125" s="9" t="s">
        <v>63</v>
      </c>
      <c r="U125" s="6">
        <v>135</v>
      </c>
    </row>
    <row r="126" spans="2:21" ht="15.75">
      <c r="B126" s="221" t="s">
        <v>66</v>
      </c>
      <c r="C126" s="221"/>
      <c r="D126" s="7">
        <f t="shared" ref="D126:I126" si="16">AVERAGE(D123:D125)</f>
        <v>155.33333333333334</v>
      </c>
      <c r="E126" s="7" t="e">
        <f t="shared" si="16"/>
        <v>#DIV/0!</v>
      </c>
      <c r="F126" s="74" t="e">
        <f t="shared" si="16"/>
        <v>#DIV/0!</v>
      </c>
      <c r="G126" s="74" t="e">
        <f t="shared" si="16"/>
        <v>#DIV/0!</v>
      </c>
      <c r="H126" s="7" t="e">
        <f t="shared" si="16"/>
        <v>#DIV/0!</v>
      </c>
      <c r="I126" s="7">
        <f t="shared" si="16"/>
        <v>94.666666666666671</v>
      </c>
      <c r="N126" s="221" t="s">
        <v>66</v>
      </c>
      <c r="O126" s="221"/>
      <c r="P126" s="7">
        <f t="shared" ref="P126:U126" si="17">AVERAGE(P123:P125)</f>
        <v>155.33333333333334</v>
      </c>
      <c r="Q126" s="7" t="e">
        <f t="shared" si="17"/>
        <v>#DIV/0!</v>
      </c>
      <c r="R126" s="7" t="e">
        <f t="shared" si="17"/>
        <v>#DIV/0!</v>
      </c>
      <c r="S126" s="149">
        <f t="shared" si="17"/>
        <v>117</v>
      </c>
      <c r="T126" s="7" t="e">
        <f t="shared" si="17"/>
        <v>#DIV/0!</v>
      </c>
      <c r="U126" s="7">
        <f t="shared" si="17"/>
        <v>94.666666666666671</v>
      </c>
    </row>
    <row r="127" spans="2:21">
      <c r="B127" s="213" t="s">
        <v>67</v>
      </c>
      <c r="C127" s="213"/>
      <c r="D127" s="42">
        <f>(D126*10^5)*10</f>
        <v>155333333.33333334</v>
      </c>
      <c r="E127" s="39" t="e">
        <f>(E126*10^4)*10</f>
        <v>#DIV/0!</v>
      </c>
      <c r="F127" s="75" t="e">
        <f>(F126*10^1)*10</f>
        <v>#DIV/0!</v>
      </c>
      <c r="G127" s="75" t="e">
        <f>(G126*10^4)*10</f>
        <v>#DIV/0!</v>
      </c>
      <c r="H127" s="39" t="e">
        <f>(H126*10^4)*10</f>
        <v>#DIV/0!</v>
      </c>
      <c r="I127" s="39">
        <f>(I126*10^3)*10</f>
        <v>946666.66666666674</v>
      </c>
      <c r="N127" s="213" t="s">
        <v>67</v>
      </c>
      <c r="O127" s="213"/>
      <c r="P127" s="42">
        <f>(P126*10^5)*10</f>
        <v>155333333.33333334</v>
      </c>
      <c r="Q127" s="39" t="e">
        <f>(Q126*10^4)*10</f>
        <v>#DIV/0!</v>
      </c>
      <c r="R127" s="39" t="e">
        <f>(R126*10^1)*10</f>
        <v>#DIV/0!</v>
      </c>
      <c r="S127" s="150">
        <f>(S126*10^4)*10</f>
        <v>11700000</v>
      </c>
      <c r="T127" s="39" t="e">
        <f>(T126*10^4)*10</f>
        <v>#DIV/0!</v>
      </c>
      <c r="U127" s="39">
        <f>(U126*10^3)*10</f>
        <v>946666.66666666674</v>
      </c>
    </row>
    <row r="128" spans="2:21">
      <c r="B128" s="213"/>
      <c r="C128" s="213"/>
      <c r="D128" s="55">
        <f t="shared" ref="D128:I128" si="18">D127*100</f>
        <v>15533333333.333334</v>
      </c>
      <c r="E128" s="40" t="e">
        <f t="shared" si="18"/>
        <v>#DIV/0!</v>
      </c>
      <c r="F128" s="76" t="e">
        <f t="shared" si="18"/>
        <v>#DIV/0!</v>
      </c>
      <c r="G128" s="76" t="e">
        <f t="shared" si="18"/>
        <v>#DIV/0!</v>
      </c>
      <c r="H128" s="40" t="e">
        <f t="shared" si="18"/>
        <v>#DIV/0!</v>
      </c>
      <c r="I128" s="40">
        <f t="shared" si="18"/>
        <v>94666666.666666672</v>
      </c>
      <c r="N128" s="213"/>
      <c r="O128" s="213"/>
      <c r="P128" s="55">
        <f t="shared" ref="P128:U128" si="19">P127*100</f>
        <v>15533333333.333334</v>
      </c>
      <c r="Q128" s="40" t="e">
        <f t="shared" si="19"/>
        <v>#DIV/0!</v>
      </c>
      <c r="R128" s="40" t="e">
        <f t="shared" si="19"/>
        <v>#DIV/0!</v>
      </c>
      <c r="S128" s="151">
        <f t="shared" si="19"/>
        <v>1170000000</v>
      </c>
      <c r="T128" s="40" t="e">
        <f t="shared" si="19"/>
        <v>#DIV/0!</v>
      </c>
      <c r="U128" s="40">
        <f t="shared" si="19"/>
        <v>94666666.666666672</v>
      </c>
    </row>
    <row r="132" spans="1:13">
      <c r="B132" s="77"/>
      <c r="C132" s="77"/>
      <c r="D132" s="219" t="s">
        <v>53</v>
      </c>
      <c r="E132" s="219"/>
      <c r="F132" s="220" t="s">
        <v>87</v>
      </c>
      <c r="G132" s="220"/>
      <c r="H132" s="220"/>
      <c r="I132" s="220"/>
      <c r="J132" s="77"/>
      <c r="K132" s="77"/>
      <c r="L132" s="77"/>
      <c r="M132" s="77"/>
    </row>
    <row r="133" spans="1:13">
      <c r="B133" s="78"/>
      <c r="C133" s="78"/>
      <c r="D133" s="222" t="s">
        <v>55</v>
      </c>
      <c r="E133" s="222"/>
      <c r="F133" s="222" t="s">
        <v>72</v>
      </c>
      <c r="G133" s="222"/>
      <c r="H133" s="224" t="s">
        <v>73</v>
      </c>
      <c r="I133" s="224"/>
      <c r="J133" s="77"/>
      <c r="K133" s="77"/>
      <c r="L133" s="77"/>
      <c r="M133" s="77"/>
    </row>
    <row r="134" spans="1:13">
      <c r="B134" s="79" t="s">
        <v>56</v>
      </c>
      <c r="C134" s="79" t="s">
        <v>57</v>
      </c>
      <c r="D134" s="80" t="s">
        <v>59</v>
      </c>
      <c r="E134" s="80" t="s">
        <v>74</v>
      </c>
      <c r="F134" s="80" t="s">
        <v>60</v>
      </c>
      <c r="G134" s="80" t="s">
        <v>61</v>
      </c>
      <c r="H134" s="80" t="s">
        <v>88</v>
      </c>
      <c r="I134" s="80" t="s">
        <v>77</v>
      </c>
      <c r="J134" s="77"/>
      <c r="K134" s="77"/>
      <c r="L134" s="77"/>
      <c r="M134" s="77"/>
    </row>
    <row r="135" spans="1:13">
      <c r="B135" s="81" t="s">
        <v>62</v>
      </c>
      <c r="C135" s="82">
        <v>24</v>
      </c>
      <c r="D135" s="83">
        <v>85</v>
      </c>
      <c r="E135" s="83" t="s">
        <v>18</v>
      </c>
      <c r="F135" s="84" t="s">
        <v>63</v>
      </c>
      <c r="G135" s="84" t="s">
        <v>63</v>
      </c>
      <c r="H135" s="84">
        <v>84</v>
      </c>
      <c r="I135" s="83">
        <v>13</v>
      </c>
      <c r="J135" s="77"/>
      <c r="K135" s="77"/>
      <c r="L135" s="77"/>
      <c r="M135" s="77"/>
    </row>
    <row r="136" spans="1:13">
      <c r="B136" s="81" t="s">
        <v>64</v>
      </c>
      <c r="C136" s="82">
        <v>24</v>
      </c>
      <c r="D136" s="83">
        <v>159</v>
      </c>
      <c r="E136" s="83" t="s">
        <v>18</v>
      </c>
      <c r="F136" s="84" t="s">
        <v>63</v>
      </c>
      <c r="G136" s="84">
        <v>111</v>
      </c>
      <c r="H136" s="84">
        <v>71</v>
      </c>
      <c r="I136" s="83">
        <v>26</v>
      </c>
      <c r="J136" s="77"/>
      <c r="K136" s="77"/>
      <c r="L136" s="77"/>
      <c r="M136" s="77"/>
    </row>
    <row r="137" spans="1:13">
      <c r="B137" s="81" t="s">
        <v>65</v>
      </c>
      <c r="C137" s="82">
        <v>24</v>
      </c>
      <c r="D137" s="83">
        <v>207</v>
      </c>
      <c r="E137" s="83" t="s">
        <v>18</v>
      </c>
      <c r="F137" s="84" t="s">
        <v>63</v>
      </c>
      <c r="G137" s="84" t="s">
        <v>63</v>
      </c>
      <c r="H137" s="84">
        <v>125</v>
      </c>
      <c r="I137" s="83">
        <v>13</v>
      </c>
      <c r="J137" s="77"/>
      <c r="K137" s="77"/>
      <c r="L137" s="77"/>
      <c r="M137" s="77"/>
    </row>
    <row r="138" spans="1:13" ht="15.75">
      <c r="B138" s="223" t="s">
        <v>66</v>
      </c>
      <c r="C138" s="223"/>
      <c r="D138" s="85">
        <f t="shared" ref="D138:I138" si="20">AVERAGE(D135:D137)</f>
        <v>150.33333333333334</v>
      </c>
      <c r="E138" s="85" t="e">
        <f t="shared" si="20"/>
        <v>#DIV/0!</v>
      </c>
      <c r="F138" s="85" t="e">
        <f t="shared" si="20"/>
        <v>#DIV/0!</v>
      </c>
      <c r="G138" s="85">
        <f t="shared" si="20"/>
        <v>111</v>
      </c>
      <c r="H138" s="85">
        <f t="shared" si="20"/>
        <v>93.333333333333329</v>
      </c>
      <c r="I138" s="85">
        <f t="shared" si="20"/>
        <v>17.333333333333332</v>
      </c>
      <c r="J138" s="77"/>
      <c r="K138" s="77"/>
      <c r="L138" s="77"/>
      <c r="M138" s="77"/>
    </row>
    <row r="139" spans="1:13">
      <c r="B139" s="218" t="s">
        <v>67</v>
      </c>
      <c r="C139" s="218"/>
      <c r="D139" s="86">
        <f>(D138*10^5)*10</f>
        <v>150333333.33333334</v>
      </c>
      <c r="E139" s="87" t="e">
        <f>(E138*10^4)*10</f>
        <v>#DIV/0!</v>
      </c>
      <c r="F139" s="87" t="e">
        <f>(F138*10^1)*10</f>
        <v>#DIV/0!</v>
      </c>
      <c r="G139" s="87">
        <f>(G138*10^2)*10</f>
        <v>111000</v>
      </c>
      <c r="H139" s="87">
        <f>(H138*3)*10</f>
        <v>2800</v>
      </c>
      <c r="I139" s="87">
        <f>(I138*10^1)*10</f>
        <v>1733.333333333333</v>
      </c>
      <c r="J139" s="77"/>
      <c r="K139" s="77"/>
      <c r="L139" s="77"/>
      <c r="M139" s="77"/>
    </row>
    <row r="140" spans="1:13">
      <c r="B140" s="218"/>
      <c r="C140" s="218"/>
      <c r="D140" s="88">
        <f t="shared" ref="D140:I140" si="21">D139*100</f>
        <v>15033333333.333334</v>
      </c>
      <c r="E140" s="89" t="e">
        <f t="shared" si="21"/>
        <v>#DIV/0!</v>
      </c>
      <c r="F140" s="89" t="e">
        <f t="shared" si="21"/>
        <v>#DIV/0!</v>
      </c>
      <c r="G140" s="89">
        <f t="shared" si="21"/>
        <v>11100000</v>
      </c>
      <c r="H140" s="89">
        <f t="shared" si="21"/>
        <v>280000</v>
      </c>
      <c r="I140" s="89">
        <f t="shared" si="21"/>
        <v>173333.33333333331</v>
      </c>
      <c r="J140" s="77"/>
      <c r="K140" s="77"/>
      <c r="L140" s="77"/>
      <c r="M140" s="77"/>
    </row>
    <row r="142" spans="1:13">
      <c r="A142" s="77"/>
      <c r="B142" s="77"/>
      <c r="C142" s="77"/>
      <c r="D142" s="77"/>
      <c r="E142" s="77"/>
      <c r="F142" s="77"/>
      <c r="G142" s="77"/>
      <c r="H142" s="77"/>
      <c r="I142" s="77"/>
      <c r="J142" s="77"/>
    </row>
    <row r="143" spans="1:13">
      <c r="A143" s="77"/>
      <c r="B143" s="77"/>
      <c r="C143" s="77"/>
      <c r="D143" s="219" t="s">
        <v>53</v>
      </c>
      <c r="E143" s="219"/>
      <c r="F143" s="220" t="s">
        <v>89</v>
      </c>
      <c r="G143" s="220"/>
      <c r="H143" s="220"/>
      <c r="I143" s="220"/>
      <c r="J143" s="77"/>
    </row>
    <row r="144" spans="1:13">
      <c r="A144" s="77"/>
      <c r="B144" s="78"/>
      <c r="C144" s="78"/>
      <c r="D144" s="222" t="s">
        <v>55</v>
      </c>
      <c r="E144" s="222"/>
      <c r="F144" s="222" t="s">
        <v>72</v>
      </c>
      <c r="G144" s="222"/>
      <c r="H144" s="224" t="s">
        <v>73</v>
      </c>
      <c r="I144" s="224"/>
      <c r="J144" s="77"/>
    </row>
    <row r="145" spans="1:10">
      <c r="A145" s="77"/>
      <c r="B145" s="79" t="s">
        <v>56</v>
      </c>
      <c r="C145" s="79" t="s">
        <v>57</v>
      </c>
      <c r="D145" s="80" t="s">
        <v>59</v>
      </c>
      <c r="E145" s="80" t="s">
        <v>74</v>
      </c>
      <c r="F145" s="80" t="s">
        <v>60</v>
      </c>
      <c r="G145" s="80" t="s">
        <v>61</v>
      </c>
      <c r="H145" s="80" t="s">
        <v>88</v>
      </c>
      <c r="I145" s="80" t="s">
        <v>77</v>
      </c>
      <c r="J145" s="77"/>
    </row>
    <row r="146" spans="1:10">
      <c r="A146" s="77"/>
      <c r="B146" s="81" t="s">
        <v>62</v>
      </c>
      <c r="C146" s="82">
        <v>24</v>
      </c>
      <c r="D146" s="83">
        <v>195</v>
      </c>
      <c r="E146" s="83" t="s">
        <v>18</v>
      </c>
      <c r="F146" s="84" t="s">
        <v>63</v>
      </c>
      <c r="G146" s="84" t="s">
        <v>63</v>
      </c>
      <c r="H146" s="84">
        <v>51</v>
      </c>
      <c r="I146" s="83">
        <v>1</v>
      </c>
      <c r="J146" s="77"/>
    </row>
    <row r="147" spans="1:10">
      <c r="A147" s="77"/>
      <c r="B147" s="81" t="s">
        <v>64</v>
      </c>
      <c r="C147" s="82">
        <v>24</v>
      </c>
      <c r="D147" s="83">
        <v>198</v>
      </c>
      <c r="E147" s="83" t="s">
        <v>18</v>
      </c>
      <c r="F147" s="84" t="s">
        <v>63</v>
      </c>
      <c r="G147" s="84" t="s">
        <v>63</v>
      </c>
      <c r="H147" s="84">
        <v>33</v>
      </c>
      <c r="I147" s="83">
        <v>0</v>
      </c>
      <c r="J147" s="77"/>
    </row>
    <row r="148" spans="1:10">
      <c r="A148" s="77"/>
      <c r="B148" s="81" t="s">
        <v>65</v>
      </c>
      <c r="C148" s="82">
        <v>24</v>
      </c>
      <c r="D148" s="83">
        <v>185</v>
      </c>
      <c r="E148" s="83" t="s">
        <v>18</v>
      </c>
      <c r="F148" s="84" t="s">
        <v>63</v>
      </c>
      <c r="G148" s="84" t="s">
        <v>63</v>
      </c>
      <c r="H148" s="84">
        <v>44</v>
      </c>
      <c r="I148" s="83">
        <v>0</v>
      </c>
      <c r="J148" s="77"/>
    </row>
    <row r="149" spans="1:10" ht="15.75">
      <c r="A149" s="77"/>
      <c r="B149" s="223" t="s">
        <v>66</v>
      </c>
      <c r="C149" s="223"/>
      <c r="D149" s="85">
        <f t="shared" ref="D149:I149" si="22">AVERAGE(D146:D148)</f>
        <v>192.66666666666666</v>
      </c>
      <c r="E149" s="85" t="e">
        <f t="shared" si="22"/>
        <v>#DIV/0!</v>
      </c>
      <c r="F149" s="85" t="e">
        <f t="shared" si="22"/>
        <v>#DIV/0!</v>
      </c>
      <c r="G149" s="85" t="e">
        <f t="shared" si="22"/>
        <v>#DIV/0!</v>
      </c>
      <c r="H149" s="85">
        <f t="shared" si="22"/>
        <v>42.666666666666664</v>
      </c>
      <c r="I149" s="85">
        <f t="shared" si="22"/>
        <v>0.33333333333333331</v>
      </c>
      <c r="J149" s="77"/>
    </row>
    <row r="150" spans="1:10">
      <c r="A150" s="77"/>
      <c r="B150" s="218" t="s">
        <v>67</v>
      </c>
      <c r="C150" s="218"/>
      <c r="D150" s="86">
        <f>(D149*10^5)*10</f>
        <v>192666666.66666663</v>
      </c>
      <c r="E150" s="87" t="e">
        <f>(E149*10^4)*10</f>
        <v>#DIV/0!</v>
      </c>
      <c r="F150" s="87" t="e">
        <f>(F149*10^1)*10</f>
        <v>#DIV/0!</v>
      </c>
      <c r="G150" s="87" t="e">
        <f>(G149*10^4)*10</f>
        <v>#DIV/0!</v>
      </c>
      <c r="H150" s="87">
        <f>(H149*13)*10</f>
        <v>5546.6666666666661</v>
      </c>
      <c r="I150" s="87">
        <f>(I149*10^1)*10</f>
        <v>33.333333333333329</v>
      </c>
      <c r="J150" s="77"/>
    </row>
    <row r="151" spans="1:10">
      <c r="A151" s="77"/>
      <c r="B151" s="218"/>
      <c r="C151" s="218"/>
      <c r="D151" s="88">
        <f t="shared" ref="D151:I151" si="23">D150*100</f>
        <v>19266666666.666664</v>
      </c>
      <c r="E151" s="89" t="e">
        <f t="shared" si="23"/>
        <v>#DIV/0!</v>
      </c>
      <c r="F151" s="89" t="e">
        <f t="shared" si="23"/>
        <v>#DIV/0!</v>
      </c>
      <c r="G151" s="89" t="e">
        <f t="shared" si="23"/>
        <v>#DIV/0!</v>
      </c>
      <c r="H151" s="89">
        <f t="shared" si="23"/>
        <v>554666.66666666663</v>
      </c>
      <c r="I151" s="89">
        <f t="shared" si="23"/>
        <v>3333.333333333333</v>
      </c>
      <c r="J151" s="77"/>
    </row>
    <row r="152" spans="1:10">
      <c r="A152" s="77"/>
      <c r="B152" s="77"/>
      <c r="C152" s="77"/>
      <c r="D152" s="77"/>
      <c r="E152" s="77"/>
      <c r="F152" s="77"/>
      <c r="G152" s="77"/>
      <c r="H152" s="77"/>
      <c r="I152" s="77"/>
      <c r="J152" s="77"/>
    </row>
    <row r="153" spans="1:10">
      <c r="A153" s="77"/>
      <c r="B153" s="77"/>
      <c r="C153" s="77"/>
      <c r="D153" s="77"/>
      <c r="E153" s="77"/>
      <c r="F153" s="77"/>
      <c r="G153" s="77"/>
      <c r="H153" s="77"/>
      <c r="I153" s="77"/>
      <c r="J153" s="77"/>
    </row>
    <row r="154" spans="1:10">
      <c r="A154" s="77"/>
      <c r="B154" s="77"/>
      <c r="C154" s="77"/>
      <c r="D154" s="219" t="s">
        <v>53</v>
      </c>
      <c r="E154" s="219"/>
      <c r="F154" s="220" t="s">
        <v>90</v>
      </c>
      <c r="G154" s="220"/>
      <c r="H154" s="220"/>
      <c r="I154" s="220"/>
      <c r="J154" s="77"/>
    </row>
    <row r="155" spans="1:10">
      <c r="A155" s="77"/>
      <c r="B155" s="78"/>
      <c r="C155" s="78"/>
      <c r="D155" s="222" t="s">
        <v>55</v>
      </c>
      <c r="E155" s="222"/>
      <c r="F155" s="222" t="s">
        <v>72</v>
      </c>
      <c r="G155" s="222"/>
      <c r="H155" s="224" t="s">
        <v>73</v>
      </c>
      <c r="I155" s="224"/>
      <c r="J155" s="77"/>
    </row>
    <row r="156" spans="1:10">
      <c r="A156" s="77"/>
      <c r="B156" s="79" t="s">
        <v>56</v>
      </c>
      <c r="C156" s="79" t="s">
        <v>57</v>
      </c>
      <c r="D156" s="80" t="s">
        <v>59</v>
      </c>
      <c r="E156" s="80" t="s">
        <v>74</v>
      </c>
      <c r="F156" s="80" t="s">
        <v>60</v>
      </c>
      <c r="G156" s="80" t="s">
        <v>61</v>
      </c>
      <c r="H156" s="80" t="s">
        <v>88</v>
      </c>
      <c r="I156" s="80" t="s">
        <v>77</v>
      </c>
      <c r="J156" s="77"/>
    </row>
    <row r="157" spans="1:10">
      <c r="A157" s="77"/>
      <c r="B157" s="81" t="s">
        <v>62</v>
      </c>
      <c r="C157" s="82">
        <v>24</v>
      </c>
      <c r="D157" s="83">
        <v>222</v>
      </c>
      <c r="E157" s="83" t="s">
        <v>18</v>
      </c>
      <c r="F157" s="84">
        <v>18</v>
      </c>
      <c r="G157" s="84">
        <v>3</v>
      </c>
      <c r="H157" s="84" t="s">
        <v>63</v>
      </c>
      <c r="I157" s="83">
        <v>0</v>
      </c>
      <c r="J157" s="77"/>
    </row>
    <row r="158" spans="1:10">
      <c r="A158" s="77"/>
      <c r="B158" s="81" t="s">
        <v>64</v>
      </c>
      <c r="C158" s="82">
        <v>24</v>
      </c>
      <c r="D158" s="83">
        <v>230</v>
      </c>
      <c r="E158" s="83" t="s">
        <v>18</v>
      </c>
      <c r="F158" s="84">
        <v>22</v>
      </c>
      <c r="G158" s="84">
        <v>6</v>
      </c>
      <c r="H158" s="84" t="s">
        <v>63</v>
      </c>
      <c r="I158" s="83">
        <v>0</v>
      </c>
      <c r="J158" s="77"/>
    </row>
    <row r="159" spans="1:10">
      <c r="A159" s="77"/>
      <c r="B159" s="81" t="s">
        <v>65</v>
      </c>
      <c r="C159" s="82">
        <v>24</v>
      </c>
      <c r="D159" s="83">
        <v>208</v>
      </c>
      <c r="E159" s="83" t="s">
        <v>18</v>
      </c>
      <c r="F159" s="84">
        <v>20</v>
      </c>
      <c r="G159" s="84">
        <v>3</v>
      </c>
      <c r="H159" s="84" t="s">
        <v>63</v>
      </c>
      <c r="I159" s="83">
        <v>0</v>
      </c>
      <c r="J159" s="77"/>
    </row>
    <row r="160" spans="1:10" ht="15.75">
      <c r="A160" s="77"/>
      <c r="B160" s="223" t="s">
        <v>66</v>
      </c>
      <c r="C160" s="223"/>
      <c r="D160" s="85">
        <f t="shared" ref="D160:I160" si="24">AVERAGE(D157:D159)</f>
        <v>220</v>
      </c>
      <c r="E160" s="85" t="e">
        <f t="shared" si="24"/>
        <v>#DIV/0!</v>
      </c>
      <c r="F160" s="85">
        <f t="shared" si="24"/>
        <v>20</v>
      </c>
      <c r="G160" s="85">
        <f t="shared" si="24"/>
        <v>4</v>
      </c>
      <c r="H160" s="85" t="e">
        <f t="shared" si="24"/>
        <v>#DIV/0!</v>
      </c>
      <c r="I160" s="85">
        <f t="shared" si="24"/>
        <v>0</v>
      </c>
      <c r="J160" s="77"/>
    </row>
    <row r="161" spans="1:22">
      <c r="A161" s="77"/>
      <c r="B161" s="218" t="s">
        <v>67</v>
      </c>
      <c r="C161" s="218"/>
      <c r="D161" s="86">
        <f>(D160*10^5)*10</f>
        <v>220000000</v>
      </c>
      <c r="E161" s="87" t="e">
        <f>(E160*10^4)*10</f>
        <v>#DIV/0!</v>
      </c>
      <c r="F161" s="87">
        <f>(F160*10^1)*10</f>
        <v>2000</v>
      </c>
      <c r="G161" s="87">
        <f>(G160*10^2)*10</f>
        <v>4000</v>
      </c>
      <c r="H161" s="87" t="e">
        <f>(H160*10^4)*10</f>
        <v>#DIV/0!</v>
      </c>
      <c r="I161" s="87">
        <f>(I160*10^4)*10</f>
        <v>0</v>
      </c>
      <c r="J161" s="77"/>
    </row>
    <row r="162" spans="1:22">
      <c r="A162" s="77"/>
      <c r="B162" s="218"/>
      <c r="C162" s="218"/>
      <c r="D162" s="88">
        <f t="shared" ref="D162:I162" si="25">D161*100</f>
        <v>22000000000</v>
      </c>
      <c r="E162" s="89" t="e">
        <f t="shared" si="25"/>
        <v>#DIV/0!</v>
      </c>
      <c r="F162" s="89">
        <f t="shared" si="25"/>
        <v>200000</v>
      </c>
      <c r="G162" s="89">
        <f t="shared" si="25"/>
        <v>400000</v>
      </c>
      <c r="H162" s="89" t="e">
        <f t="shared" si="25"/>
        <v>#DIV/0!</v>
      </c>
      <c r="I162" s="89">
        <f t="shared" si="25"/>
        <v>0</v>
      </c>
      <c r="J162" s="77"/>
    </row>
    <row r="165" spans="1:22">
      <c r="D165" s="214" t="s">
        <v>53</v>
      </c>
      <c r="E165" s="214"/>
      <c r="F165" s="215" t="s">
        <v>91</v>
      </c>
      <c r="G165" s="215"/>
      <c r="H165" s="215"/>
      <c r="I165" s="215"/>
    </row>
    <row r="166" spans="1:22">
      <c r="B166" s="1"/>
      <c r="C166" s="1"/>
      <c r="D166" s="216" t="s">
        <v>55</v>
      </c>
      <c r="E166" s="216"/>
      <c r="F166" s="216" t="s">
        <v>72</v>
      </c>
      <c r="G166" s="216"/>
      <c r="H166" s="217" t="s">
        <v>73</v>
      </c>
      <c r="I166" s="217"/>
      <c r="Q166" s="214" t="s">
        <v>53</v>
      </c>
      <c r="R166" s="214"/>
      <c r="S166" s="215" t="s">
        <v>91</v>
      </c>
      <c r="T166" s="215"/>
      <c r="U166" s="215"/>
      <c r="V166" s="215"/>
    </row>
    <row r="167" spans="1:22">
      <c r="B167" s="2" t="s">
        <v>56</v>
      </c>
      <c r="C167" s="2" t="s">
        <v>57</v>
      </c>
      <c r="D167" s="3" t="s">
        <v>59</v>
      </c>
      <c r="E167" s="3" t="s">
        <v>74</v>
      </c>
      <c r="F167" s="3" t="s">
        <v>60</v>
      </c>
      <c r="G167" s="3" t="s">
        <v>61</v>
      </c>
      <c r="H167" s="3" t="s">
        <v>77</v>
      </c>
      <c r="I167" s="3" t="s">
        <v>79</v>
      </c>
      <c r="O167" s="1"/>
      <c r="P167" s="1"/>
      <c r="Q167" s="216" t="s">
        <v>55</v>
      </c>
      <c r="R167" s="216"/>
      <c r="S167" s="216" t="s">
        <v>72</v>
      </c>
      <c r="T167" s="216"/>
      <c r="U167" s="217" t="s">
        <v>73</v>
      </c>
      <c r="V167" s="217"/>
    </row>
    <row r="168" spans="1:22">
      <c r="B168" s="4" t="s">
        <v>62</v>
      </c>
      <c r="C168" s="5">
        <v>24</v>
      </c>
      <c r="D168" s="6">
        <v>240</v>
      </c>
      <c r="E168" s="6" t="s">
        <v>18</v>
      </c>
      <c r="F168" s="9" t="s">
        <v>63</v>
      </c>
      <c r="G168" s="9" t="s">
        <v>63</v>
      </c>
      <c r="H168" s="9" t="s">
        <v>63</v>
      </c>
      <c r="I168" s="9" t="s">
        <v>63</v>
      </c>
      <c r="J168" s="9"/>
      <c r="O168" s="2" t="s">
        <v>56</v>
      </c>
      <c r="P168" s="2" t="s">
        <v>57</v>
      </c>
      <c r="Q168" s="3" t="s">
        <v>59</v>
      </c>
      <c r="R168" s="3" t="s">
        <v>74</v>
      </c>
      <c r="S168" s="3" t="s">
        <v>60</v>
      </c>
      <c r="T168" s="3" t="s">
        <v>58</v>
      </c>
      <c r="U168" s="3" t="s">
        <v>80</v>
      </c>
      <c r="V168" s="3" t="s">
        <v>92</v>
      </c>
    </row>
    <row r="169" spans="1:22">
      <c r="B169" s="4" t="s">
        <v>64</v>
      </c>
      <c r="C169" s="5">
        <v>24</v>
      </c>
      <c r="D169" s="6">
        <v>230</v>
      </c>
      <c r="E169" s="6" t="s">
        <v>18</v>
      </c>
      <c r="F169" s="9" t="s">
        <v>63</v>
      </c>
      <c r="G169" s="9" t="s">
        <v>63</v>
      </c>
      <c r="H169" s="9" t="s">
        <v>63</v>
      </c>
      <c r="I169" s="9" t="s">
        <v>63</v>
      </c>
      <c r="J169" s="9"/>
      <c r="O169" s="4" t="s">
        <v>62</v>
      </c>
      <c r="P169" s="5">
        <v>24</v>
      </c>
      <c r="Q169" s="6">
        <v>240</v>
      </c>
      <c r="R169" s="6" t="s">
        <v>18</v>
      </c>
      <c r="S169" s="9" t="s">
        <v>63</v>
      </c>
      <c r="T169" s="9">
        <v>62</v>
      </c>
      <c r="U169" s="9">
        <v>59</v>
      </c>
      <c r="V169" s="9">
        <v>4</v>
      </c>
    </row>
    <row r="170" spans="1:22">
      <c r="B170" s="4" t="s">
        <v>65</v>
      </c>
      <c r="C170" s="5">
        <v>24</v>
      </c>
      <c r="D170" s="6">
        <v>250</v>
      </c>
      <c r="E170" s="6" t="s">
        <v>18</v>
      </c>
      <c r="F170" s="9" t="s">
        <v>63</v>
      </c>
      <c r="G170" s="9" t="s">
        <v>63</v>
      </c>
      <c r="H170" s="9" t="s">
        <v>63</v>
      </c>
      <c r="I170" s="9" t="s">
        <v>63</v>
      </c>
      <c r="J170" s="9"/>
      <c r="O170" s="4" t="s">
        <v>64</v>
      </c>
      <c r="P170" s="5">
        <v>24</v>
      </c>
      <c r="Q170" s="6">
        <v>230</v>
      </c>
      <c r="R170" s="6" t="s">
        <v>18</v>
      </c>
      <c r="S170" s="9" t="s">
        <v>63</v>
      </c>
      <c r="T170" s="9">
        <v>38</v>
      </c>
      <c r="U170" s="9">
        <v>81</v>
      </c>
      <c r="V170" s="9">
        <v>12</v>
      </c>
    </row>
    <row r="171" spans="1:22" ht="15.75">
      <c r="B171" s="221" t="s">
        <v>66</v>
      </c>
      <c r="C171" s="221"/>
      <c r="D171" s="7">
        <f t="shared" ref="D171:I171" si="26">AVERAGE(D168:D170)</f>
        <v>240</v>
      </c>
      <c r="E171" s="7" t="e">
        <f t="shared" si="26"/>
        <v>#DIV/0!</v>
      </c>
      <c r="F171" s="7" t="e">
        <f t="shared" si="26"/>
        <v>#DIV/0!</v>
      </c>
      <c r="G171" s="7" t="e">
        <f t="shared" si="26"/>
        <v>#DIV/0!</v>
      </c>
      <c r="H171" s="7" t="e">
        <f t="shared" si="26"/>
        <v>#DIV/0!</v>
      </c>
      <c r="I171" s="7" t="e">
        <f t="shared" si="26"/>
        <v>#DIV/0!</v>
      </c>
      <c r="O171" s="4" t="s">
        <v>65</v>
      </c>
      <c r="P171" s="5">
        <v>24</v>
      </c>
      <c r="Q171" s="6">
        <v>250</v>
      </c>
      <c r="R171" s="6" t="s">
        <v>18</v>
      </c>
      <c r="S171" s="9" t="s">
        <v>63</v>
      </c>
      <c r="T171" s="9">
        <v>68</v>
      </c>
      <c r="U171" s="9">
        <v>72</v>
      </c>
      <c r="V171" s="9">
        <v>9</v>
      </c>
    </row>
    <row r="172" spans="1:22" ht="15.75">
      <c r="B172" s="213" t="s">
        <v>67</v>
      </c>
      <c r="C172" s="213"/>
      <c r="D172" s="42">
        <f>(D171*10^5)*10</f>
        <v>240000000</v>
      </c>
      <c r="E172" s="39" t="e">
        <f>(E171*10^4)*10</f>
        <v>#DIV/0!</v>
      </c>
      <c r="F172" s="39" t="e">
        <f>(F171*10^1)*10</f>
        <v>#DIV/0!</v>
      </c>
      <c r="G172" s="39" t="e">
        <f>(G171*10^4)*10</f>
        <v>#DIV/0!</v>
      </c>
      <c r="H172" s="39" t="e">
        <f>(H171*10^4)*10</f>
        <v>#DIV/0!</v>
      </c>
      <c r="I172" s="39" t="e">
        <f>(I171*10^4)*10</f>
        <v>#DIV/0!</v>
      </c>
      <c r="O172" s="221" t="s">
        <v>66</v>
      </c>
      <c r="P172" s="221"/>
      <c r="Q172" s="7">
        <f t="shared" ref="Q172:V172" si="27">AVERAGE(Q169:Q171)</f>
        <v>240</v>
      </c>
      <c r="R172" s="7" t="e">
        <f t="shared" si="27"/>
        <v>#DIV/0!</v>
      </c>
      <c r="S172" s="7" t="e">
        <f t="shared" si="27"/>
        <v>#DIV/0!</v>
      </c>
      <c r="T172" s="7">
        <f t="shared" si="27"/>
        <v>56</v>
      </c>
      <c r="U172" s="7">
        <f t="shared" si="27"/>
        <v>70.666666666666671</v>
      </c>
      <c r="V172" s="7">
        <f t="shared" si="27"/>
        <v>8.3333333333333339</v>
      </c>
    </row>
    <row r="173" spans="1:22">
      <c r="B173" s="213"/>
      <c r="C173" s="213"/>
      <c r="D173" s="55">
        <f t="shared" ref="D173:I173" si="28">D172*100</f>
        <v>24000000000</v>
      </c>
      <c r="E173" s="40" t="e">
        <f t="shared" si="28"/>
        <v>#DIV/0!</v>
      </c>
      <c r="F173" s="40" t="e">
        <f t="shared" si="28"/>
        <v>#DIV/0!</v>
      </c>
      <c r="G173" s="40" t="e">
        <f t="shared" si="28"/>
        <v>#DIV/0!</v>
      </c>
      <c r="H173" s="40" t="e">
        <f t="shared" si="28"/>
        <v>#DIV/0!</v>
      </c>
      <c r="I173" s="40" t="e">
        <f t="shared" si="28"/>
        <v>#DIV/0!</v>
      </c>
      <c r="O173" s="213" t="s">
        <v>67</v>
      </c>
      <c r="P173" s="213"/>
      <c r="Q173" s="42">
        <f>(Q172*10^5)*10</f>
        <v>240000000</v>
      </c>
      <c r="R173" s="39" t="e">
        <f>(R172*10^4)*10</f>
        <v>#DIV/0!</v>
      </c>
      <c r="S173" s="39" t="e">
        <f>(S172*10^1)*10</f>
        <v>#DIV/0!</v>
      </c>
      <c r="T173" s="39">
        <f>(T172*10^4)*10</f>
        <v>5600000</v>
      </c>
      <c r="U173" s="39">
        <f>(U172*10^3)*10</f>
        <v>706666.66666666674</v>
      </c>
      <c r="V173" s="39">
        <f>(V172*10^4)*10</f>
        <v>833333.33333333349</v>
      </c>
    </row>
    <row r="174" spans="1:22">
      <c r="O174" s="213"/>
      <c r="P174" s="213"/>
      <c r="Q174" s="55">
        <f t="shared" ref="Q174:V174" si="29">Q173*100</f>
        <v>24000000000</v>
      </c>
      <c r="R174" s="40" t="e">
        <f t="shared" si="29"/>
        <v>#DIV/0!</v>
      </c>
      <c r="S174" s="40" t="e">
        <f t="shared" si="29"/>
        <v>#DIV/0!</v>
      </c>
      <c r="T174" s="40">
        <f t="shared" si="29"/>
        <v>560000000</v>
      </c>
      <c r="U174" s="40">
        <f t="shared" si="29"/>
        <v>70666666.666666672</v>
      </c>
      <c r="V174" s="40">
        <f t="shared" si="29"/>
        <v>83333333.333333343</v>
      </c>
    </row>
    <row r="176" spans="1:22">
      <c r="D176" s="214" t="s">
        <v>53</v>
      </c>
      <c r="E176" s="214"/>
      <c r="F176" s="215" t="s">
        <v>93</v>
      </c>
      <c r="G176" s="215"/>
      <c r="H176" s="215"/>
      <c r="I176" s="215"/>
    </row>
    <row r="177" spans="2:26">
      <c r="B177" s="1"/>
      <c r="C177" s="1"/>
      <c r="D177" s="216" t="s">
        <v>55</v>
      </c>
      <c r="E177" s="216"/>
      <c r="F177" s="216" t="s">
        <v>72</v>
      </c>
      <c r="G177" s="216"/>
      <c r="H177" s="217" t="s">
        <v>73</v>
      </c>
      <c r="I177" s="217"/>
    </row>
    <row r="178" spans="2:26">
      <c r="B178" s="2" t="s">
        <v>56</v>
      </c>
      <c r="C178" s="2" t="s">
        <v>57</v>
      </c>
      <c r="D178" s="3" t="s">
        <v>59</v>
      </c>
      <c r="E178" s="3" t="s">
        <v>74</v>
      </c>
      <c r="F178" s="3" t="s">
        <v>94</v>
      </c>
      <c r="G178" s="3" t="s">
        <v>60</v>
      </c>
      <c r="H178" s="3" t="s">
        <v>78</v>
      </c>
      <c r="I178" s="3" t="s">
        <v>77</v>
      </c>
    </row>
    <row r="179" spans="2:26">
      <c r="B179" s="4" t="s">
        <v>62</v>
      </c>
      <c r="C179" s="5">
        <v>24</v>
      </c>
      <c r="D179" s="6">
        <v>109</v>
      </c>
      <c r="E179" s="6" t="s">
        <v>18</v>
      </c>
      <c r="F179" s="9">
        <v>150</v>
      </c>
      <c r="G179" s="9">
        <v>175</v>
      </c>
      <c r="H179" s="9">
        <v>7</v>
      </c>
      <c r="I179" s="6">
        <v>51</v>
      </c>
    </row>
    <row r="180" spans="2:26">
      <c r="B180" s="4" t="s">
        <v>64</v>
      </c>
      <c r="C180" s="5">
        <v>24</v>
      </c>
      <c r="D180" s="6">
        <v>104</v>
      </c>
      <c r="E180" s="6" t="s">
        <v>18</v>
      </c>
      <c r="F180" s="9">
        <v>273</v>
      </c>
      <c r="G180" s="9">
        <v>187</v>
      </c>
      <c r="H180" s="9">
        <v>21</v>
      </c>
      <c r="I180" s="6">
        <v>54</v>
      </c>
    </row>
    <row r="181" spans="2:26">
      <c r="B181" s="4" t="s">
        <v>65</v>
      </c>
      <c r="C181" s="5">
        <v>24</v>
      </c>
      <c r="D181" s="6">
        <v>140</v>
      </c>
      <c r="E181" s="6" t="s">
        <v>18</v>
      </c>
      <c r="F181" s="9">
        <v>194</v>
      </c>
      <c r="G181" s="9">
        <v>170</v>
      </c>
      <c r="H181" s="9">
        <v>195</v>
      </c>
      <c r="I181" s="6">
        <v>64</v>
      </c>
    </row>
    <row r="182" spans="2:26" ht="15.75">
      <c r="B182" s="221" t="s">
        <v>66</v>
      </c>
      <c r="C182" s="221"/>
      <c r="D182" s="7">
        <f t="shared" ref="D182:I182" si="30">AVERAGE(D179:D181)</f>
        <v>117.66666666666667</v>
      </c>
      <c r="E182" s="7" t="e">
        <f t="shared" si="30"/>
        <v>#DIV/0!</v>
      </c>
      <c r="F182" s="7">
        <f t="shared" si="30"/>
        <v>205.66666666666666</v>
      </c>
      <c r="G182" s="7">
        <f t="shared" si="30"/>
        <v>177.33333333333334</v>
      </c>
      <c r="H182" s="7">
        <f t="shared" si="30"/>
        <v>74.333333333333329</v>
      </c>
      <c r="I182" s="7">
        <f t="shared" si="30"/>
        <v>56.333333333333336</v>
      </c>
    </row>
    <row r="183" spans="2:26">
      <c r="B183" s="213" t="s">
        <v>67</v>
      </c>
      <c r="C183" s="213"/>
      <c r="D183" s="42">
        <f>(D182*10^5)*10</f>
        <v>117666666.66666669</v>
      </c>
      <c r="E183" s="39" t="e">
        <f>(E182*10^4)*10</f>
        <v>#DIV/0!</v>
      </c>
      <c r="F183" s="39">
        <f>(F182*5)*10</f>
        <v>10283.333333333332</v>
      </c>
      <c r="G183" s="39">
        <f>(G182*10^1)*10</f>
        <v>17733.333333333336</v>
      </c>
      <c r="H183" s="39">
        <f>(H182*5)*10</f>
        <v>3716.6666666666661</v>
      </c>
      <c r="I183" s="39">
        <f>(I182*10^1)*10</f>
        <v>5633.3333333333339</v>
      </c>
    </row>
    <row r="184" spans="2:26">
      <c r="B184" s="213"/>
      <c r="C184" s="213"/>
      <c r="D184" s="55">
        <f t="shared" ref="D184:I184" si="31">D183*100</f>
        <v>11766666666.666668</v>
      </c>
      <c r="E184" s="40" t="e">
        <f t="shared" si="31"/>
        <v>#DIV/0!</v>
      </c>
      <c r="F184" s="40">
        <f t="shared" si="31"/>
        <v>1028333.3333333333</v>
      </c>
      <c r="G184" s="40">
        <f t="shared" si="31"/>
        <v>1773333.3333333335</v>
      </c>
      <c r="H184" s="40">
        <f t="shared" si="31"/>
        <v>371666.66666666663</v>
      </c>
      <c r="I184" s="40">
        <f t="shared" si="31"/>
        <v>563333.33333333337</v>
      </c>
    </row>
    <row r="185" spans="2:26">
      <c r="F185" t="s">
        <v>81</v>
      </c>
      <c r="G185">
        <f>(F184+G184)/2</f>
        <v>1400833.3333333335</v>
      </c>
      <c r="H185" t="s">
        <v>81</v>
      </c>
      <c r="I185">
        <f>(H184+I184)/2</f>
        <v>467500</v>
      </c>
    </row>
    <row r="189" spans="2:26">
      <c r="D189" s="214" t="s">
        <v>53</v>
      </c>
      <c r="E189" s="214"/>
      <c r="F189" s="215" t="s">
        <v>95</v>
      </c>
      <c r="G189" s="215"/>
      <c r="H189" s="215"/>
      <c r="I189" s="215"/>
      <c r="S189" s="214" t="s">
        <v>53</v>
      </c>
      <c r="T189" s="214"/>
      <c r="U189" s="215" t="s">
        <v>95</v>
      </c>
      <c r="V189" s="215"/>
      <c r="W189" s="215"/>
      <c r="X189" s="215"/>
    </row>
    <row r="190" spans="2:26">
      <c r="B190" s="1"/>
      <c r="C190" s="1"/>
      <c r="D190" s="216" t="s">
        <v>55</v>
      </c>
      <c r="E190" s="216"/>
      <c r="F190" s="216" t="s">
        <v>72</v>
      </c>
      <c r="G190" s="216"/>
      <c r="H190" s="217" t="s">
        <v>73</v>
      </c>
      <c r="I190" s="217"/>
      <c r="J190" s="216" t="s">
        <v>72</v>
      </c>
      <c r="K190" s="216"/>
      <c r="Q190" s="1"/>
      <c r="R190" s="1"/>
      <c r="S190" s="216" t="s">
        <v>55</v>
      </c>
      <c r="T190" s="216"/>
      <c r="U190" s="216" t="s">
        <v>72</v>
      </c>
      <c r="V190" s="216"/>
      <c r="W190" s="217" t="s">
        <v>73</v>
      </c>
      <c r="X190" s="217"/>
      <c r="Y190" s="216" t="s">
        <v>72</v>
      </c>
      <c r="Z190" s="216"/>
    </row>
    <row r="191" spans="2:26">
      <c r="B191" s="2" t="s">
        <v>56</v>
      </c>
      <c r="C191" s="2" t="s">
        <v>57</v>
      </c>
      <c r="D191" s="3" t="s">
        <v>59</v>
      </c>
      <c r="E191" s="3" t="s">
        <v>74</v>
      </c>
      <c r="F191" s="3" t="s">
        <v>60</v>
      </c>
      <c r="G191" s="3" t="s">
        <v>61</v>
      </c>
      <c r="H191" s="3" t="s">
        <v>78</v>
      </c>
      <c r="I191" s="3" t="s">
        <v>77</v>
      </c>
      <c r="J191" s="3" t="s">
        <v>69</v>
      </c>
      <c r="Q191" s="2" t="s">
        <v>56</v>
      </c>
      <c r="R191" s="2" t="s">
        <v>57</v>
      </c>
      <c r="S191" s="3" t="s">
        <v>59</v>
      </c>
      <c r="T191" s="3" t="s">
        <v>74</v>
      </c>
      <c r="U191" s="3" t="s">
        <v>60</v>
      </c>
      <c r="V191" s="3" t="s">
        <v>61</v>
      </c>
      <c r="W191" s="3" t="s">
        <v>78</v>
      </c>
      <c r="X191" s="3" t="s">
        <v>96</v>
      </c>
      <c r="Y191" s="3" t="s">
        <v>69</v>
      </c>
    </row>
    <row r="192" spans="2:26">
      <c r="B192" s="4" t="s">
        <v>62</v>
      </c>
      <c r="C192" s="5">
        <v>24</v>
      </c>
      <c r="D192" s="6">
        <v>221</v>
      </c>
      <c r="E192" s="6" t="s">
        <v>18</v>
      </c>
      <c r="F192" s="9">
        <v>252</v>
      </c>
      <c r="G192" s="9">
        <v>20</v>
      </c>
      <c r="H192" s="9">
        <v>47</v>
      </c>
      <c r="I192" s="6">
        <v>14</v>
      </c>
      <c r="J192" s="9">
        <v>4</v>
      </c>
      <c r="Q192" s="4" t="s">
        <v>62</v>
      </c>
      <c r="R192" s="5">
        <v>24</v>
      </c>
      <c r="S192" s="6">
        <v>174</v>
      </c>
      <c r="T192" s="6" t="s">
        <v>18</v>
      </c>
      <c r="U192" s="9"/>
      <c r="V192" s="9">
        <v>185</v>
      </c>
      <c r="W192" s="9">
        <v>165</v>
      </c>
      <c r="X192" s="6">
        <v>214</v>
      </c>
      <c r="Y192" s="9">
        <v>4</v>
      </c>
    </row>
    <row r="193" spans="2:25">
      <c r="B193" s="4" t="s">
        <v>64</v>
      </c>
      <c r="C193" s="5">
        <v>24</v>
      </c>
      <c r="D193" s="6">
        <v>244</v>
      </c>
      <c r="E193" s="6" t="s">
        <v>18</v>
      </c>
      <c r="F193" s="9">
        <v>224</v>
      </c>
      <c r="G193" s="9">
        <v>84</v>
      </c>
      <c r="H193" s="9">
        <v>39</v>
      </c>
      <c r="I193" s="6">
        <v>16</v>
      </c>
      <c r="J193" s="9">
        <v>9</v>
      </c>
      <c r="Q193" s="4" t="s">
        <v>64</v>
      </c>
      <c r="R193" s="5">
        <v>24</v>
      </c>
      <c r="S193" s="6">
        <v>197</v>
      </c>
      <c r="T193" s="6" t="s">
        <v>18</v>
      </c>
      <c r="U193" s="9"/>
      <c r="V193" s="9">
        <v>123</v>
      </c>
      <c r="W193" s="9">
        <v>238</v>
      </c>
      <c r="X193" s="6">
        <v>117</v>
      </c>
      <c r="Y193" s="9">
        <v>9</v>
      </c>
    </row>
    <row r="194" spans="2:25">
      <c r="B194" s="4" t="s">
        <v>65</v>
      </c>
      <c r="C194" s="5">
        <v>24</v>
      </c>
      <c r="D194" s="6">
        <v>300</v>
      </c>
      <c r="E194" s="6" t="s">
        <v>18</v>
      </c>
      <c r="F194" s="9"/>
      <c r="G194" s="9"/>
      <c r="H194" s="9">
        <v>42</v>
      </c>
      <c r="I194" s="6">
        <v>7</v>
      </c>
      <c r="J194" s="9"/>
      <c r="Q194" s="4" t="s">
        <v>65</v>
      </c>
      <c r="R194" s="5">
        <v>24</v>
      </c>
      <c r="S194" s="6">
        <v>189</v>
      </c>
      <c r="T194" s="6" t="s">
        <v>18</v>
      </c>
      <c r="U194" s="9"/>
      <c r="V194" s="9">
        <v>198</v>
      </c>
      <c r="W194" s="9">
        <v>249</v>
      </c>
      <c r="X194" s="6">
        <v>134</v>
      </c>
      <c r="Y194" s="9"/>
    </row>
    <row r="195" spans="2:25" ht="15.75">
      <c r="B195" s="221" t="s">
        <v>66</v>
      </c>
      <c r="C195" s="221"/>
      <c r="D195" s="7">
        <f t="shared" ref="D195:J195" si="32">AVERAGE(D192:D194)</f>
        <v>255</v>
      </c>
      <c r="E195" s="7" t="e">
        <f t="shared" si="32"/>
        <v>#DIV/0!</v>
      </c>
      <c r="F195" s="7">
        <f t="shared" si="32"/>
        <v>238</v>
      </c>
      <c r="G195" s="7">
        <f t="shared" si="32"/>
        <v>52</v>
      </c>
      <c r="H195" s="7">
        <f t="shared" si="32"/>
        <v>42.666666666666664</v>
      </c>
      <c r="I195" s="7">
        <f t="shared" si="32"/>
        <v>12.333333333333334</v>
      </c>
      <c r="J195" s="7">
        <f t="shared" si="32"/>
        <v>6.5</v>
      </c>
      <c r="Q195" s="221" t="s">
        <v>66</v>
      </c>
      <c r="R195" s="221"/>
      <c r="S195" s="7">
        <f t="shared" ref="S195:Y195" si="33">AVERAGE(S192:S194)</f>
        <v>186.66666666666666</v>
      </c>
      <c r="T195" s="7" t="e">
        <f t="shared" si="33"/>
        <v>#DIV/0!</v>
      </c>
      <c r="U195" s="7" t="e">
        <f t="shared" si="33"/>
        <v>#DIV/0!</v>
      </c>
      <c r="V195" s="7">
        <f t="shared" si="33"/>
        <v>168.66666666666666</v>
      </c>
      <c r="W195" s="7">
        <f t="shared" si="33"/>
        <v>217.33333333333334</v>
      </c>
      <c r="X195" s="7">
        <f t="shared" si="33"/>
        <v>155</v>
      </c>
      <c r="Y195" s="7">
        <f t="shared" si="33"/>
        <v>6.5</v>
      </c>
    </row>
    <row r="196" spans="2:25">
      <c r="B196" s="213" t="s">
        <v>67</v>
      </c>
      <c r="C196" s="213"/>
      <c r="D196" s="42">
        <f>(D195*10^5)*10</f>
        <v>255000000</v>
      </c>
      <c r="E196" s="39" t="e">
        <f>(E195*10^4)*10</f>
        <v>#DIV/0!</v>
      </c>
      <c r="F196" s="39">
        <f>(F195*10^1)*10</f>
        <v>23800</v>
      </c>
      <c r="G196" s="39">
        <f>(G195*10^2)*10</f>
        <v>52000</v>
      </c>
      <c r="H196" s="39">
        <f>(H195*5)*10</f>
        <v>2133.333333333333</v>
      </c>
      <c r="I196" s="39">
        <f>(I195*10^1)*10</f>
        <v>1233.3333333333335</v>
      </c>
      <c r="J196" s="39">
        <f>(J195*10^3)*10</f>
        <v>65000</v>
      </c>
      <c r="Q196" s="213" t="s">
        <v>67</v>
      </c>
      <c r="R196" s="213"/>
      <c r="S196" s="42">
        <f>(S195*10^5)*10</f>
        <v>186666666.66666663</v>
      </c>
      <c r="T196" s="39" t="e">
        <f>(T195*10^4)*10</f>
        <v>#DIV/0!</v>
      </c>
      <c r="U196" s="39" t="e">
        <f>(U195*10^1)*10</f>
        <v>#DIV/0!</v>
      </c>
      <c r="V196" s="39">
        <f>(V195*10^2)*10</f>
        <v>168666.66666666663</v>
      </c>
      <c r="W196" s="39">
        <f>(W195*5)*10</f>
        <v>10866.666666666668</v>
      </c>
      <c r="X196" s="39">
        <f>(X195*8)*10</f>
        <v>12400</v>
      </c>
      <c r="Y196" s="39">
        <f>(Y195*10^3)*10</f>
        <v>65000</v>
      </c>
    </row>
    <row r="197" spans="2:25">
      <c r="B197" s="213"/>
      <c r="C197" s="213"/>
      <c r="D197" s="55">
        <f t="shared" ref="D197:J197" si="34">D196*100</f>
        <v>25500000000</v>
      </c>
      <c r="E197" s="40" t="e">
        <f t="shared" si="34"/>
        <v>#DIV/0!</v>
      </c>
      <c r="F197" s="40">
        <f t="shared" si="34"/>
        <v>2380000</v>
      </c>
      <c r="G197" s="40">
        <f t="shared" si="34"/>
        <v>5200000</v>
      </c>
      <c r="H197" s="40">
        <f t="shared" si="34"/>
        <v>213333.33333333331</v>
      </c>
      <c r="I197" s="40">
        <f t="shared" si="34"/>
        <v>123333.33333333334</v>
      </c>
      <c r="J197" s="40">
        <f t="shared" si="34"/>
        <v>6500000</v>
      </c>
      <c r="Q197" s="213"/>
      <c r="R197" s="213"/>
      <c r="S197" s="55">
        <f t="shared" ref="S197:Y197" si="35">S196*100</f>
        <v>18666666666.666664</v>
      </c>
      <c r="T197" s="40" t="e">
        <f t="shared" si="35"/>
        <v>#DIV/0!</v>
      </c>
      <c r="U197" s="40" t="e">
        <f t="shared" si="35"/>
        <v>#DIV/0!</v>
      </c>
      <c r="V197" s="40">
        <f t="shared" si="35"/>
        <v>16866666.666666664</v>
      </c>
      <c r="W197" s="40">
        <f t="shared" si="35"/>
        <v>1086666.6666666667</v>
      </c>
      <c r="X197" s="40">
        <f t="shared" si="35"/>
        <v>1240000</v>
      </c>
      <c r="Y197" s="40">
        <f t="shared" si="35"/>
        <v>6500000</v>
      </c>
    </row>
    <row r="198" spans="2:25">
      <c r="F198" t="s">
        <v>81</v>
      </c>
      <c r="G198">
        <f>(F197+G197)/2</f>
        <v>3790000</v>
      </c>
      <c r="H198" t="s">
        <v>81</v>
      </c>
      <c r="I198">
        <f>(H197+I197)/2</f>
        <v>168333.33333333331</v>
      </c>
    </row>
    <row r="200" spans="2:25">
      <c r="D200" s="214" t="s">
        <v>53</v>
      </c>
      <c r="E200" s="214"/>
      <c r="F200" s="215" t="s">
        <v>98</v>
      </c>
      <c r="G200" s="215"/>
      <c r="H200" s="215"/>
      <c r="I200" s="215"/>
    </row>
    <row r="201" spans="2:25">
      <c r="B201" s="1"/>
      <c r="C201" s="1"/>
      <c r="D201" s="216" t="s">
        <v>55</v>
      </c>
      <c r="E201" s="216"/>
      <c r="F201" s="216" t="s">
        <v>72</v>
      </c>
      <c r="G201" s="216"/>
      <c r="H201" s="217" t="s">
        <v>73</v>
      </c>
      <c r="I201" s="217"/>
    </row>
    <row r="202" spans="2:25">
      <c r="B202" s="2" t="s">
        <v>56</v>
      </c>
      <c r="C202" s="2" t="s">
        <v>57</v>
      </c>
      <c r="D202" s="3" t="s">
        <v>59</v>
      </c>
      <c r="E202" s="3" t="s">
        <v>74</v>
      </c>
      <c r="F202" s="3" t="s">
        <v>94</v>
      </c>
      <c r="G202" s="3" t="s">
        <v>60</v>
      </c>
      <c r="H202" s="3" t="s">
        <v>78</v>
      </c>
      <c r="I202" s="3" t="s">
        <v>77</v>
      </c>
    </row>
    <row r="203" spans="2:25">
      <c r="B203" s="4" t="s">
        <v>62</v>
      </c>
      <c r="C203" s="5">
        <v>24</v>
      </c>
      <c r="D203" s="9" t="s">
        <v>63</v>
      </c>
      <c r="E203" s="6" t="s">
        <v>18</v>
      </c>
      <c r="F203" s="9">
        <v>237</v>
      </c>
      <c r="G203" s="9">
        <v>26</v>
      </c>
      <c r="H203" s="9">
        <v>23</v>
      </c>
      <c r="I203" s="6">
        <v>0</v>
      </c>
    </row>
    <row r="204" spans="2:25">
      <c r="B204" s="4" t="s">
        <v>64</v>
      </c>
      <c r="C204" s="5">
        <v>24</v>
      </c>
      <c r="D204" s="9" t="s">
        <v>63</v>
      </c>
      <c r="E204" s="6" t="s">
        <v>18</v>
      </c>
      <c r="F204" s="9">
        <v>185</v>
      </c>
      <c r="G204" s="9">
        <v>84</v>
      </c>
      <c r="H204" s="9">
        <v>12</v>
      </c>
      <c r="I204" s="6">
        <v>1</v>
      </c>
    </row>
    <row r="205" spans="2:25">
      <c r="B205" s="4" t="s">
        <v>65</v>
      </c>
      <c r="C205" s="5">
        <v>24</v>
      </c>
      <c r="D205" s="9" t="s">
        <v>63</v>
      </c>
      <c r="E205" s="6" t="s">
        <v>18</v>
      </c>
      <c r="F205" s="9">
        <v>183</v>
      </c>
      <c r="G205" s="9">
        <v>91</v>
      </c>
      <c r="H205" s="9">
        <v>3</v>
      </c>
      <c r="I205" s="6">
        <v>0</v>
      </c>
    </row>
    <row r="206" spans="2:25" ht="15.75">
      <c r="B206" s="221" t="s">
        <v>66</v>
      </c>
      <c r="C206" s="221"/>
      <c r="D206" s="7" t="e">
        <f t="shared" ref="D206:I206" si="36">AVERAGE(D203:D205)</f>
        <v>#DIV/0!</v>
      </c>
      <c r="E206" s="7" t="e">
        <f t="shared" si="36"/>
        <v>#DIV/0!</v>
      </c>
      <c r="F206" s="7">
        <f t="shared" si="36"/>
        <v>201.66666666666666</v>
      </c>
      <c r="G206" s="7">
        <f t="shared" si="36"/>
        <v>67</v>
      </c>
      <c r="H206" s="7">
        <f t="shared" si="36"/>
        <v>12.666666666666666</v>
      </c>
      <c r="I206" s="7">
        <f t="shared" si="36"/>
        <v>0.33333333333333331</v>
      </c>
    </row>
    <row r="207" spans="2:25">
      <c r="B207" s="213" t="s">
        <v>67</v>
      </c>
      <c r="C207" s="213"/>
      <c r="D207" s="42" t="e">
        <f>(D206*10^5)*10</f>
        <v>#DIV/0!</v>
      </c>
      <c r="E207" s="39" t="e">
        <f>(E206*10^4)*10</f>
        <v>#DIV/0!</v>
      </c>
      <c r="F207" s="39">
        <f>(F206*5)*10</f>
        <v>10083.333333333332</v>
      </c>
      <c r="G207" s="39">
        <f>(G206*10^1)*10</f>
        <v>6700</v>
      </c>
      <c r="H207" s="39">
        <f>(H206*5)*10</f>
        <v>633.33333333333326</v>
      </c>
      <c r="I207" s="39">
        <f>(I206*10^1)*10</f>
        <v>33.333333333333329</v>
      </c>
    </row>
    <row r="208" spans="2:25">
      <c r="B208" s="213"/>
      <c r="C208" s="213"/>
      <c r="D208" s="55" t="e">
        <f t="shared" ref="D208:I208" si="37">D207*100</f>
        <v>#DIV/0!</v>
      </c>
      <c r="E208" s="40" t="e">
        <f t="shared" si="37"/>
        <v>#DIV/0!</v>
      </c>
      <c r="F208" s="40">
        <f t="shared" si="37"/>
        <v>1008333.3333333333</v>
      </c>
      <c r="G208" s="40">
        <f t="shared" si="37"/>
        <v>670000</v>
      </c>
      <c r="H208" s="40">
        <f t="shared" si="37"/>
        <v>63333.333333333328</v>
      </c>
      <c r="I208" s="40">
        <f t="shared" si="37"/>
        <v>3333.333333333333</v>
      </c>
    </row>
    <row r="209" spans="2:9">
      <c r="F209" t="s">
        <v>97</v>
      </c>
      <c r="G209">
        <f>(F208+G208)/2</f>
        <v>839166.66666666663</v>
      </c>
      <c r="H209" t="s">
        <v>81</v>
      </c>
      <c r="I209">
        <f>(H208+I208)/2</f>
        <v>33333.333333333328</v>
      </c>
    </row>
    <row r="211" spans="2:9">
      <c r="D211" s="214" t="s">
        <v>53</v>
      </c>
      <c r="E211" s="214"/>
      <c r="F211" s="215" t="s">
        <v>99</v>
      </c>
      <c r="G211" s="215"/>
      <c r="H211" s="215"/>
      <c r="I211" s="215"/>
    </row>
    <row r="212" spans="2:9">
      <c r="B212" s="1"/>
      <c r="C212" s="1"/>
      <c r="D212" s="216" t="s">
        <v>55</v>
      </c>
      <c r="E212" s="216"/>
      <c r="F212" s="216" t="s">
        <v>72</v>
      </c>
      <c r="G212" s="216"/>
      <c r="H212" s="217" t="s">
        <v>73</v>
      </c>
      <c r="I212" s="217"/>
    </row>
    <row r="213" spans="2:9">
      <c r="B213" s="2" t="s">
        <v>56</v>
      </c>
      <c r="C213" s="2" t="s">
        <v>57</v>
      </c>
      <c r="D213" s="3" t="s">
        <v>59</v>
      </c>
      <c r="E213" s="3" t="s">
        <v>74</v>
      </c>
      <c r="F213" s="3" t="s">
        <v>58</v>
      </c>
      <c r="G213" s="3" t="s">
        <v>59</v>
      </c>
      <c r="H213" s="3" t="s">
        <v>80</v>
      </c>
      <c r="I213" s="3" t="s">
        <v>92</v>
      </c>
    </row>
    <row r="214" spans="2:9">
      <c r="B214" s="4" t="s">
        <v>62</v>
      </c>
      <c r="C214" s="5">
        <v>24</v>
      </c>
      <c r="D214" s="6">
        <v>274</v>
      </c>
      <c r="E214" s="6" t="s">
        <v>18</v>
      </c>
      <c r="F214" s="9" t="s">
        <v>63</v>
      </c>
      <c r="G214" s="9">
        <v>158</v>
      </c>
      <c r="H214" s="9" t="s">
        <v>63</v>
      </c>
      <c r="I214" s="9" t="s">
        <v>63</v>
      </c>
    </row>
    <row r="215" spans="2:9">
      <c r="B215" s="4" t="s">
        <v>64</v>
      </c>
      <c r="C215" s="5">
        <v>24</v>
      </c>
      <c r="D215" s="6">
        <v>93</v>
      </c>
      <c r="E215" s="6" t="s">
        <v>18</v>
      </c>
      <c r="F215" s="9" t="s">
        <v>63</v>
      </c>
      <c r="G215" s="9">
        <v>123</v>
      </c>
      <c r="H215" s="9" t="s">
        <v>63</v>
      </c>
      <c r="I215" s="9" t="s">
        <v>63</v>
      </c>
    </row>
    <row r="216" spans="2:9">
      <c r="B216" s="4" t="s">
        <v>65</v>
      </c>
      <c r="C216" s="5">
        <v>24</v>
      </c>
      <c r="D216" s="6">
        <v>191</v>
      </c>
      <c r="E216" s="6" t="s">
        <v>18</v>
      </c>
      <c r="F216" s="9" t="s">
        <v>63</v>
      </c>
      <c r="G216" s="9">
        <v>182</v>
      </c>
      <c r="H216" s="9" t="s">
        <v>63</v>
      </c>
      <c r="I216" s="9" t="s">
        <v>63</v>
      </c>
    </row>
    <row r="217" spans="2:9" ht="15.75">
      <c r="B217" s="221" t="s">
        <v>66</v>
      </c>
      <c r="C217" s="221"/>
      <c r="D217" s="7">
        <f t="shared" ref="D217:I217" si="38">AVERAGE(D214:D216)</f>
        <v>186</v>
      </c>
      <c r="E217" s="7" t="e">
        <f t="shared" si="38"/>
        <v>#DIV/0!</v>
      </c>
      <c r="F217" s="7" t="e">
        <f t="shared" si="38"/>
        <v>#DIV/0!</v>
      </c>
      <c r="G217" s="7">
        <f t="shared" si="38"/>
        <v>154.33333333333334</v>
      </c>
      <c r="H217" s="7" t="e">
        <f t="shared" si="38"/>
        <v>#DIV/0!</v>
      </c>
      <c r="I217" s="7" t="e">
        <f t="shared" si="38"/>
        <v>#DIV/0!</v>
      </c>
    </row>
    <row r="218" spans="2:9">
      <c r="B218" s="213" t="s">
        <v>67</v>
      </c>
      <c r="C218" s="213"/>
      <c r="D218" s="42">
        <f>(D217*10^5)*10</f>
        <v>186000000</v>
      </c>
      <c r="E218" s="39" t="e">
        <f>(E217*10^4)*10</f>
        <v>#DIV/0!</v>
      </c>
      <c r="F218" s="39" t="e">
        <f>(F217*5)*10</f>
        <v>#DIV/0!</v>
      </c>
      <c r="G218" s="39">
        <f>(G217*10^5)*10</f>
        <v>154333333.33333334</v>
      </c>
      <c r="H218" s="39" t="e">
        <f>(H217*5)*10</f>
        <v>#DIV/0!</v>
      </c>
      <c r="I218" s="39" t="e">
        <f>(I217*10^1)*10</f>
        <v>#DIV/0!</v>
      </c>
    </row>
    <row r="219" spans="2:9">
      <c r="B219" s="213"/>
      <c r="C219" s="213"/>
      <c r="D219" s="55">
        <f t="shared" ref="D219:I219" si="39">D218*100</f>
        <v>18600000000</v>
      </c>
      <c r="E219" s="40" t="e">
        <f t="shared" si="39"/>
        <v>#DIV/0!</v>
      </c>
      <c r="F219" s="40" t="e">
        <f t="shared" si="39"/>
        <v>#DIV/0!</v>
      </c>
      <c r="G219" s="40">
        <f t="shared" si="39"/>
        <v>15433333333.333334</v>
      </c>
      <c r="H219" s="40" t="e">
        <f t="shared" si="39"/>
        <v>#DIV/0!</v>
      </c>
      <c r="I219" s="40" t="e">
        <f t="shared" si="39"/>
        <v>#DIV/0!</v>
      </c>
    </row>
    <row r="222" spans="2:9">
      <c r="D222" s="214" t="s">
        <v>53</v>
      </c>
      <c r="E222" s="214"/>
      <c r="F222" s="215" t="s">
        <v>102</v>
      </c>
      <c r="G222" s="215"/>
      <c r="H222" s="215"/>
      <c r="I222" s="215"/>
    </row>
    <row r="223" spans="2:9">
      <c r="B223" s="1"/>
      <c r="C223" s="1"/>
      <c r="D223" s="216" t="s">
        <v>55</v>
      </c>
      <c r="E223" s="216"/>
      <c r="F223" s="216" t="s">
        <v>72</v>
      </c>
      <c r="G223" s="216"/>
      <c r="H223" s="217" t="s">
        <v>73</v>
      </c>
      <c r="I223" s="217"/>
    </row>
    <row r="224" spans="2:9">
      <c r="B224" s="2" t="s">
        <v>56</v>
      </c>
      <c r="C224" s="2" t="s">
        <v>57</v>
      </c>
      <c r="D224" s="3" t="s">
        <v>59</v>
      </c>
      <c r="E224" s="3" t="s">
        <v>74</v>
      </c>
      <c r="F224" s="3" t="s">
        <v>61</v>
      </c>
      <c r="G224" s="3" t="s">
        <v>69</v>
      </c>
      <c r="H224" s="3" t="s">
        <v>78</v>
      </c>
      <c r="I224" s="3" t="s">
        <v>77</v>
      </c>
    </row>
    <row r="225" spans="2:22">
      <c r="B225" s="4" t="s">
        <v>62</v>
      </c>
      <c r="C225" s="5">
        <v>24</v>
      </c>
      <c r="D225" s="6" t="s">
        <v>18</v>
      </c>
      <c r="E225" s="6">
        <v>36</v>
      </c>
      <c r="F225" s="9">
        <v>285</v>
      </c>
      <c r="G225" s="9">
        <v>55</v>
      </c>
      <c r="H225" s="9" t="s">
        <v>63</v>
      </c>
      <c r="I225" s="9" t="s">
        <v>63</v>
      </c>
    </row>
    <row r="226" spans="2:22">
      <c r="B226" s="4" t="s">
        <v>64</v>
      </c>
      <c r="C226" s="5">
        <v>24</v>
      </c>
      <c r="D226" s="6" t="s">
        <v>18</v>
      </c>
      <c r="E226" s="6">
        <v>39</v>
      </c>
      <c r="F226" s="9">
        <v>249</v>
      </c>
      <c r="G226" s="9">
        <v>18</v>
      </c>
      <c r="H226" s="9" t="s">
        <v>63</v>
      </c>
      <c r="I226" s="9" t="s">
        <v>63</v>
      </c>
    </row>
    <row r="227" spans="2:22">
      <c r="B227" s="4" t="s">
        <v>65</v>
      </c>
      <c r="C227" s="5">
        <v>24</v>
      </c>
      <c r="D227" s="6" t="s">
        <v>18</v>
      </c>
      <c r="E227" s="6">
        <v>30</v>
      </c>
      <c r="F227" s="9">
        <v>190</v>
      </c>
      <c r="G227" s="9">
        <v>54</v>
      </c>
      <c r="H227" s="9" t="s">
        <v>63</v>
      </c>
      <c r="I227" s="9" t="s">
        <v>63</v>
      </c>
    </row>
    <row r="228" spans="2:22" ht="15.75">
      <c r="B228" s="221" t="s">
        <v>66</v>
      </c>
      <c r="C228" s="221"/>
      <c r="D228" s="7" t="e">
        <f t="shared" ref="D228:I228" si="40">AVERAGE(D225:D227)</f>
        <v>#DIV/0!</v>
      </c>
      <c r="E228" s="7">
        <f t="shared" si="40"/>
        <v>35</v>
      </c>
      <c r="F228" s="7">
        <f t="shared" si="40"/>
        <v>241.33333333333334</v>
      </c>
      <c r="G228" s="7">
        <f t="shared" si="40"/>
        <v>42.333333333333336</v>
      </c>
      <c r="H228" s="7" t="e">
        <f t="shared" si="40"/>
        <v>#DIV/0!</v>
      </c>
      <c r="I228" s="7" t="e">
        <f t="shared" si="40"/>
        <v>#DIV/0!</v>
      </c>
    </row>
    <row r="229" spans="2:22">
      <c r="B229" s="213" t="s">
        <v>67</v>
      </c>
      <c r="C229" s="213"/>
      <c r="D229" s="42" t="e">
        <f>(D228*10^5)*10</f>
        <v>#DIV/0!</v>
      </c>
      <c r="E229" s="39">
        <f>(E228*10^6)*10</f>
        <v>350000000</v>
      </c>
      <c r="F229" s="39">
        <f>(F228*10^2)*10</f>
        <v>241333.33333333337</v>
      </c>
      <c r="G229" s="39">
        <f>(G228*10^3)*10</f>
        <v>423333.33333333337</v>
      </c>
      <c r="H229" s="39" t="e">
        <f>(H228*5)*10</f>
        <v>#DIV/0!</v>
      </c>
      <c r="I229" s="39" t="e">
        <f>(I228*10^1)*10</f>
        <v>#DIV/0!</v>
      </c>
    </row>
    <row r="230" spans="2:22">
      <c r="B230" s="213"/>
      <c r="C230" s="213"/>
      <c r="D230" s="55" t="e">
        <f t="shared" ref="D230:I230" si="41">D229*100</f>
        <v>#DIV/0!</v>
      </c>
      <c r="E230" s="40">
        <f t="shared" si="41"/>
        <v>35000000000</v>
      </c>
      <c r="F230" s="40">
        <f t="shared" si="41"/>
        <v>24133333.333333336</v>
      </c>
      <c r="G230" s="40">
        <f t="shared" si="41"/>
        <v>42333333.333333336</v>
      </c>
      <c r="H230" s="40" t="e">
        <f t="shared" si="41"/>
        <v>#DIV/0!</v>
      </c>
      <c r="I230" s="40" t="e">
        <f t="shared" si="41"/>
        <v>#DIV/0!</v>
      </c>
    </row>
    <row r="231" spans="2:22">
      <c r="F231" t="s">
        <v>81</v>
      </c>
      <c r="G231">
        <f>(F230+G230)/2</f>
        <v>33233333.333333336</v>
      </c>
    </row>
    <row r="233" spans="2:22">
      <c r="D233" s="214" t="s">
        <v>53</v>
      </c>
      <c r="E233" s="214"/>
      <c r="F233" s="215" t="s">
        <v>103</v>
      </c>
      <c r="G233" s="215"/>
      <c r="H233" s="215"/>
      <c r="I233" s="215"/>
      <c r="Q233" s="214" t="s">
        <v>53</v>
      </c>
      <c r="R233" s="214"/>
      <c r="S233" s="215" t="s">
        <v>103</v>
      </c>
      <c r="T233" s="215"/>
      <c r="U233" s="215"/>
      <c r="V233" s="215"/>
    </row>
    <row r="234" spans="2:22">
      <c r="B234" s="1"/>
      <c r="C234" s="1"/>
      <c r="D234" s="216" t="s">
        <v>55</v>
      </c>
      <c r="E234" s="216"/>
      <c r="F234" s="216" t="s">
        <v>72</v>
      </c>
      <c r="G234" s="216"/>
      <c r="H234" s="217" t="s">
        <v>73</v>
      </c>
      <c r="I234" s="217"/>
      <c r="O234" s="1"/>
      <c r="P234" s="1"/>
      <c r="Q234" s="216" t="s">
        <v>55</v>
      </c>
      <c r="R234" s="216"/>
      <c r="S234" s="216" t="s">
        <v>72</v>
      </c>
      <c r="T234" s="216"/>
      <c r="U234" s="217" t="s">
        <v>73</v>
      </c>
      <c r="V234" s="217"/>
    </row>
    <row r="235" spans="2:22">
      <c r="B235" s="2" t="s">
        <v>56</v>
      </c>
      <c r="C235" s="2" t="s">
        <v>57</v>
      </c>
      <c r="D235" s="3" t="s">
        <v>59</v>
      </c>
      <c r="E235" s="3" t="s">
        <v>74</v>
      </c>
      <c r="F235" s="3" t="s">
        <v>60</v>
      </c>
      <c r="G235" s="3" t="s">
        <v>61</v>
      </c>
      <c r="H235" s="3" t="s">
        <v>78</v>
      </c>
      <c r="I235" s="3" t="s">
        <v>77</v>
      </c>
      <c r="O235" s="2" t="s">
        <v>56</v>
      </c>
      <c r="P235" s="2" t="s">
        <v>57</v>
      </c>
      <c r="Q235" s="3" t="s">
        <v>59</v>
      </c>
      <c r="R235" s="3" t="s">
        <v>74</v>
      </c>
      <c r="S235" s="3" t="s">
        <v>69</v>
      </c>
      <c r="T235" s="3" t="s">
        <v>58</v>
      </c>
      <c r="U235" s="3" t="s">
        <v>79</v>
      </c>
      <c r="V235" s="3" t="s">
        <v>80</v>
      </c>
    </row>
    <row r="236" spans="2:22">
      <c r="B236" s="4" t="s">
        <v>62</v>
      </c>
      <c r="C236" s="5">
        <v>24</v>
      </c>
      <c r="D236" s="6" t="s">
        <v>18</v>
      </c>
      <c r="E236" s="6">
        <v>21</v>
      </c>
      <c r="F236" s="9" t="s">
        <v>63</v>
      </c>
      <c r="G236" s="9" t="s">
        <v>63</v>
      </c>
      <c r="H236" s="9" t="s">
        <v>63</v>
      </c>
      <c r="I236" s="9" t="s">
        <v>63</v>
      </c>
      <c r="O236" s="4" t="s">
        <v>62</v>
      </c>
      <c r="P236" s="5">
        <v>24</v>
      </c>
      <c r="Q236" s="6" t="s">
        <v>18</v>
      </c>
      <c r="R236" s="6">
        <v>21</v>
      </c>
      <c r="S236" s="9" t="s">
        <v>63</v>
      </c>
      <c r="T236" s="9">
        <v>228</v>
      </c>
      <c r="U236" s="9" t="s">
        <v>63</v>
      </c>
      <c r="V236" s="9" t="s">
        <v>63</v>
      </c>
    </row>
    <row r="237" spans="2:22">
      <c r="B237" s="4" t="s">
        <v>64</v>
      </c>
      <c r="C237" s="5">
        <v>24</v>
      </c>
      <c r="D237" s="6" t="s">
        <v>18</v>
      </c>
      <c r="E237" s="6">
        <v>23</v>
      </c>
      <c r="F237" s="9" t="s">
        <v>63</v>
      </c>
      <c r="G237" s="9" t="s">
        <v>63</v>
      </c>
      <c r="H237" s="9" t="s">
        <v>63</v>
      </c>
      <c r="I237" s="9" t="s">
        <v>63</v>
      </c>
      <c r="O237" s="4" t="s">
        <v>64</v>
      </c>
      <c r="P237" s="5">
        <v>24</v>
      </c>
      <c r="Q237" s="6" t="s">
        <v>18</v>
      </c>
      <c r="R237" s="6">
        <v>23</v>
      </c>
      <c r="S237" s="9" t="s">
        <v>63</v>
      </c>
      <c r="T237" s="9">
        <v>232</v>
      </c>
      <c r="U237" s="9" t="s">
        <v>63</v>
      </c>
      <c r="V237" s="9" t="s">
        <v>63</v>
      </c>
    </row>
    <row r="238" spans="2:22">
      <c r="B238" s="4" t="s">
        <v>65</v>
      </c>
      <c r="C238" s="5">
        <v>24</v>
      </c>
      <c r="D238" s="6" t="s">
        <v>18</v>
      </c>
      <c r="E238" s="6">
        <v>8</v>
      </c>
      <c r="F238" s="9" t="s">
        <v>63</v>
      </c>
      <c r="G238" s="9" t="s">
        <v>63</v>
      </c>
      <c r="H238" s="9" t="s">
        <v>63</v>
      </c>
      <c r="I238" s="9" t="s">
        <v>63</v>
      </c>
      <c r="O238" s="4" t="s">
        <v>65</v>
      </c>
      <c r="P238" s="5">
        <v>24</v>
      </c>
      <c r="Q238" s="6" t="s">
        <v>18</v>
      </c>
      <c r="R238" s="6">
        <v>8</v>
      </c>
      <c r="S238" s="9" t="s">
        <v>63</v>
      </c>
      <c r="T238" s="9">
        <v>274</v>
      </c>
      <c r="U238" s="9" t="s">
        <v>63</v>
      </c>
      <c r="V238" s="9" t="s">
        <v>63</v>
      </c>
    </row>
    <row r="239" spans="2:22" ht="15.75">
      <c r="B239" s="221" t="s">
        <v>66</v>
      </c>
      <c r="C239" s="221"/>
      <c r="D239" s="7" t="e">
        <f t="shared" ref="D239:I239" si="42">AVERAGE(D236:D238)</f>
        <v>#DIV/0!</v>
      </c>
      <c r="E239" s="7">
        <f t="shared" si="42"/>
        <v>17.333333333333332</v>
      </c>
      <c r="F239" s="7" t="e">
        <f t="shared" si="42"/>
        <v>#DIV/0!</v>
      </c>
      <c r="G239" s="7" t="e">
        <f t="shared" si="42"/>
        <v>#DIV/0!</v>
      </c>
      <c r="H239" s="7" t="e">
        <f t="shared" si="42"/>
        <v>#DIV/0!</v>
      </c>
      <c r="I239" s="7" t="e">
        <f t="shared" si="42"/>
        <v>#DIV/0!</v>
      </c>
      <c r="O239" s="221" t="s">
        <v>66</v>
      </c>
      <c r="P239" s="221"/>
      <c r="Q239" s="7" t="e">
        <f t="shared" ref="Q239:V239" si="43">AVERAGE(Q236:Q238)</f>
        <v>#DIV/0!</v>
      </c>
      <c r="R239" s="7">
        <f t="shared" si="43"/>
        <v>17.333333333333332</v>
      </c>
      <c r="S239" s="7" t="e">
        <f t="shared" si="43"/>
        <v>#DIV/0!</v>
      </c>
      <c r="T239" s="7">
        <f t="shared" si="43"/>
        <v>244.66666666666666</v>
      </c>
      <c r="U239" s="7" t="e">
        <f t="shared" si="43"/>
        <v>#DIV/0!</v>
      </c>
      <c r="V239" s="7" t="e">
        <f t="shared" si="43"/>
        <v>#DIV/0!</v>
      </c>
    </row>
    <row r="240" spans="2:22">
      <c r="B240" s="213" t="s">
        <v>67</v>
      </c>
      <c r="C240" s="213"/>
      <c r="D240" s="42" t="e">
        <f>(D239*10^5)*10</f>
        <v>#DIV/0!</v>
      </c>
      <c r="E240" s="39">
        <f>(E239*10^6)*10</f>
        <v>173333333.33333331</v>
      </c>
      <c r="F240" s="39" t="e">
        <f>(F239*2)*10</f>
        <v>#DIV/0!</v>
      </c>
      <c r="G240" s="39" t="e">
        <f>(G239*10^3)*10</f>
        <v>#DIV/0!</v>
      </c>
      <c r="H240" s="39" t="e">
        <f>(H239*5)*10</f>
        <v>#DIV/0!</v>
      </c>
      <c r="I240" s="39" t="e">
        <f>(I239*10^1)*10</f>
        <v>#DIV/0!</v>
      </c>
      <c r="O240" s="213" t="s">
        <v>67</v>
      </c>
      <c r="P240" s="213"/>
      <c r="Q240" s="42" t="e">
        <f>(Q239*10^5)*10</f>
        <v>#DIV/0!</v>
      </c>
      <c r="R240" s="39">
        <f>(R239*10^6)*10</f>
        <v>173333333.33333331</v>
      </c>
      <c r="S240" s="39" t="e">
        <f>(S239*2)*10</f>
        <v>#DIV/0!</v>
      </c>
      <c r="T240" s="39">
        <f>(T239*10^4)*10</f>
        <v>24466666.666666664</v>
      </c>
      <c r="U240" s="39" t="e">
        <f>(U239*5)*10</f>
        <v>#DIV/0!</v>
      </c>
      <c r="V240" s="39" t="e">
        <f>(V239*10^1)*10</f>
        <v>#DIV/0!</v>
      </c>
    </row>
    <row r="241" spans="2:22">
      <c r="B241" s="213"/>
      <c r="C241" s="213"/>
      <c r="D241" s="55" t="e">
        <f t="shared" ref="D241:I241" si="44">D240*100</f>
        <v>#DIV/0!</v>
      </c>
      <c r="E241" s="40">
        <f t="shared" si="44"/>
        <v>17333333333.333332</v>
      </c>
      <c r="F241" s="40" t="e">
        <f t="shared" si="44"/>
        <v>#DIV/0!</v>
      </c>
      <c r="G241" s="40" t="e">
        <f t="shared" si="44"/>
        <v>#DIV/0!</v>
      </c>
      <c r="H241" s="40" t="e">
        <f t="shared" si="44"/>
        <v>#DIV/0!</v>
      </c>
      <c r="I241" s="40" t="e">
        <f t="shared" si="44"/>
        <v>#DIV/0!</v>
      </c>
      <c r="O241" s="213"/>
      <c r="P241" s="213"/>
      <c r="Q241" s="55" t="e">
        <f t="shared" ref="Q241:V241" si="45">Q240*100</f>
        <v>#DIV/0!</v>
      </c>
      <c r="R241" s="40">
        <f t="shared" si="45"/>
        <v>17333333333.333332</v>
      </c>
      <c r="S241" s="40" t="e">
        <f t="shared" si="45"/>
        <v>#DIV/0!</v>
      </c>
      <c r="T241" s="40">
        <f t="shared" si="45"/>
        <v>2446666666.6666665</v>
      </c>
      <c r="U241" s="40" t="e">
        <f t="shared" si="45"/>
        <v>#DIV/0!</v>
      </c>
      <c r="V241" s="40" t="e">
        <f t="shared" si="45"/>
        <v>#DIV/0!</v>
      </c>
    </row>
    <row r="245" spans="2:22">
      <c r="D245" s="214" t="s">
        <v>53</v>
      </c>
      <c r="E245" s="214"/>
      <c r="F245" s="215" t="s">
        <v>104</v>
      </c>
      <c r="G245" s="215"/>
      <c r="H245" s="215"/>
      <c r="I245" s="215"/>
    </row>
    <row r="246" spans="2:22">
      <c r="B246" s="1"/>
      <c r="C246" s="1"/>
      <c r="D246" s="216" t="s">
        <v>55</v>
      </c>
      <c r="E246" s="216"/>
      <c r="F246" s="216" t="s">
        <v>72</v>
      </c>
      <c r="G246" s="216"/>
      <c r="H246" s="217" t="s">
        <v>73</v>
      </c>
      <c r="I246" s="217"/>
    </row>
    <row r="247" spans="2:22">
      <c r="B247" s="2" t="s">
        <v>56</v>
      </c>
      <c r="C247" s="2" t="s">
        <v>57</v>
      </c>
      <c r="D247" s="3" t="s">
        <v>59</v>
      </c>
      <c r="E247" s="3" t="s">
        <v>74</v>
      </c>
      <c r="F247" s="3" t="s">
        <v>105</v>
      </c>
      <c r="G247" s="3" t="s">
        <v>112</v>
      </c>
      <c r="H247" s="3" t="s">
        <v>78</v>
      </c>
      <c r="I247" s="3" t="s">
        <v>106</v>
      </c>
    </row>
    <row r="248" spans="2:22">
      <c r="B248" s="4" t="s">
        <v>62</v>
      </c>
      <c r="C248" s="5">
        <v>24</v>
      </c>
      <c r="D248" s="6" t="s">
        <v>18</v>
      </c>
      <c r="E248" s="6">
        <v>31</v>
      </c>
      <c r="F248" s="9" t="s">
        <v>63</v>
      </c>
      <c r="G248" s="9" t="s">
        <v>63</v>
      </c>
      <c r="H248" s="9">
        <v>237</v>
      </c>
      <c r="I248" s="9" t="s">
        <v>63</v>
      </c>
    </row>
    <row r="249" spans="2:22">
      <c r="B249" s="4" t="s">
        <v>64</v>
      </c>
      <c r="C249" s="5">
        <v>24</v>
      </c>
      <c r="D249" s="6" t="s">
        <v>18</v>
      </c>
      <c r="E249" s="6">
        <v>33</v>
      </c>
      <c r="F249" s="9" t="s">
        <v>63</v>
      </c>
      <c r="G249" s="9" t="s">
        <v>63</v>
      </c>
      <c r="H249" s="9">
        <v>217</v>
      </c>
      <c r="I249" s="9" t="s">
        <v>63</v>
      </c>
    </row>
    <row r="250" spans="2:22">
      <c r="B250" s="4" t="s">
        <v>65</v>
      </c>
      <c r="C250" s="5">
        <v>24</v>
      </c>
      <c r="D250" s="6" t="s">
        <v>18</v>
      </c>
      <c r="E250" s="6">
        <v>45</v>
      </c>
      <c r="F250" s="9" t="s">
        <v>63</v>
      </c>
      <c r="G250" s="9" t="s">
        <v>63</v>
      </c>
      <c r="H250" s="9">
        <v>170</v>
      </c>
      <c r="I250" s="9" t="s">
        <v>63</v>
      </c>
    </row>
    <row r="251" spans="2:22" ht="15.75">
      <c r="B251" s="221" t="s">
        <v>66</v>
      </c>
      <c r="C251" s="221"/>
      <c r="D251" s="7" t="e">
        <f t="shared" ref="D251:I251" si="46">AVERAGE(D248:D250)</f>
        <v>#DIV/0!</v>
      </c>
      <c r="E251" s="7">
        <f t="shared" si="46"/>
        <v>36.333333333333336</v>
      </c>
      <c r="F251" s="7" t="e">
        <f t="shared" si="46"/>
        <v>#DIV/0!</v>
      </c>
      <c r="G251" s="7" t="e">
        <f t="shared" si="46"/>
        <v>#DIV/0!</v>
      </c>
      <c r="H251" s="7">
        <f t="shared" si="46"/>
        <v>208</v>
      </c>
      <c r="I251" s="7" t="e">
        <f t="shared" si="46"/>
        <v>#DIV/0!</v>
      </c>
    </row>
    <row r="252" spans="2:22">
      <c r="B252" s="213" t="s">
        <v>67</v>
      </c>
      <c r="C252" s="213"/>
      <c r="D252" s="42" t="e">
        <f>(D251*10^5)*10</f>
        <v>#DIV/0!</v>
      </c>
      <c r="E252" s="39">
        <f>(E251*10^6)*10</f>
        <v>363333333.33333337</v>
      </c>
      <c r="F252" s="39" t="e">
        <f>(F251*2)*10</f>
        <v>#DIV/0!</v>
      </c>
      <c r="G252" s="39" t="e">
        <f>(G251*10^3)*10</f>
        <v>#DIV/0!</v>
      </c>
      <c r="H252" s="39">
        <f>(H251*5)*10</f>
        <v>10400</v>
      </c>
      <c r="I252" s="39" t="e">
        <f>(I251*10^1)*10</f>
        <v>#DIV/0!</v>
      </c>
    </row>
    <row r="253" spans="2:22">
      <c r="B253" s="213"/>
      <c r="C253" s="213"/>
      <c r="D253" s="55" t="e">
        <f>D252*100</f>
        <v>#DIV/0!</v>
      </c>
      <c r="E253" s="40" t="s">
        <v>116</v>
      </c>
      <c r="F253" s="40" t="e">
        <f>F252*100</f>
        <v>#DIV/0!</v>
      </c>
      <c r="G253" s="40" t="e">
        <f>G252*100</f>
        <v>#DIV/0!</v>
      </c>
      <c r="H253" s="40">
        <f>H252*100</f>
        <v>1040000</v>
      </c>
      <c r="I253" s="40" t="e">
        <f>I252*100</f>
        <v>#DIV/0!</v>
      </c>
    </row>
    <row r="256" spans="2:22">
      <c r="D256" s="214" t="s">
        <v>53</v>
      </c>
      <c r="E256" s="214"/>
      <c r="F256" s="215" t="s">
        <v>107</v>
      </c>
      <c r="G256" s="215"/>
      <c r="H256" s="215"/>
      <c r="I256" s="215"/>
    </row>
    <row r="257" spans="2:9">
      <c r="B257" s="1"/>
      <c r="C257" s="1"/>
      <c r="D257" s="216" t="s">
        <v>55</v>
      </c>
      <c r="E257" s="216"/>
      <c r="F257" s="216" t="s">
        <v>72</v>
      </c>
      <c r="G257" s="216"/>
      <c r="H257" s="217" t="s">
        <v>73</v>
      </c>
      <c r="I257" s="217"/>
    </row>
    <row r="258" spans="2:9">
      <c r="B258" s="2" t="s">
        <v>56</v>
      </c>
      <c r="C258" s="2" t="s">
        <v>57</v>
      </c>
      <c r="D258" s="3" t="s">
        <v>59</v>
      </c>
      <c r="E258" s="3" t="s">
        <v>74</v>
      </c>
      <c r="F258" s="3" t="s">
        <v>94</v>
      </c>
      <c r="G258" s="3" t="s">
        <v>60</v>
      </c>
      <c r="H258" s="3" t="s">
        <v>78</v>
      </c>
      <c r="I258" s="3" t="s">
        <v>77</v>
      </c>
    </row>
    <row r="259" spans="2:9">
      <c r="B259" s="4" t="s">
        <v>62</v>
      </c>
      <c r="C259" s="5">
        <v>24</v>
      </c>
      <c r="D259" s="6" t="s">
        <v>18</v>
      </c>
      <c r="E259" s="6">
        <v>69</v>
      </c>
      <c r="F259" s="9" t="s">
        <v>63</v>
      </c>
      <c r="G259" s="9" t="s">
        <v>63</v>
      </c>
      <c r="H259" s="9" t="s">
        <v>63</v>
      </c>
      <c r="I259" s="9">
        <v>258</v>
      </c>
    </row>
    <row r="260" spans="2:9">
      <c r="B260" s="4" t="s">
        <v>64</v>
      </c>
      <c r="C260" s="5">
        <v>24</v>
      </c>
      <c r="D260" s="6" t="s">
        <v>18</v>
      </c>
      <c r="E260" s="6">
        <v>43</v>
      </c>
      <c r="F260" s="9" t="s">
        <v>63</v>
      </c>
      <c r="G260" s="9" t="s">
        <v>63</v>
      </c>
      <c r="H260" s="9" t="s">
        <v>63</v>
      </c>
      <c r="I260" s="9">
        <v>224</v>
      </c>
    </row>
    <row r="261" spans="2:9">
      <c r="B261" s="4" t="s">
        <v>65</v>
      </c>
      <c r="C261" s="5">
        <v>24</v>
      </c>
      <c r="D261" s="6" t="s">
        <v>18</v>
      </c>
      <c r="E261" s="6">
        <v>57</v>
      </c>
      <c r="F261" s="9" t="s">
        <v>63</v>
      </c>
      <c r="G261" s="9" t="s">
        <v>63</v>
      </c>
      <c r="H261" s="9" t="s">
        <v>63</v>
      </c>
      <c r="I261" s="9">
        <v>290</v>
      </c>
    </row>
    <row r="262" spans="2:9" ht="15.75">
      <c r="B262" s="221" t="s">
        <v>66</v>
      </c>
      <c r="C262" s="221"/>
      <c r="D262" s="7" t="e">
        <f t="shared" ref="D262:I262" si="47">AVERAGE(D259:D261)</f>
        <v>#DIV/0!</v>
      </c>
      <c r="E262" s="7">
        <f t="shared" si="47"/>
        <v>56.333333333333336</v>
      </c>
      <c r="F262" s="7" t="e">
        <f t="shared" si="47"/>
        <v>#DIV/0!</v>
      </c>
      <c r="G262" s="7" t="e">
        <f t="shared" si="47"/>
        <v>#DIV/0!</v>
      </c>
      <c r="H262" s="7" t="e">
        <f t="shared" si="47"/>
        <v>#DIV/0!</v>
      </c>
      <c r="I262" s="7">
        <f t="shared" si="47"/>
        <v>257.33333333333331</v>
      </c>
    </row>
    <row r="263" spans="2:9">
      <c r="B263" s="213" t="s">
        <v>67</v>
      </c>
      <c r="C263" s="213"/>
      <c r="D263" s="42" t="e">
        <f>(D262*10^5)*10</f>
        <v>#DIV/0!</v>
      </c>
      <c r="E263" s="39">
        <f>(E262*10^6)*10</f>
        <v>563333333.33333337</v>
      </c>
      <c r="F263" s="39" t="e">
        <f>(F262*2)*10</f>
        <v>#DIV/0!</v>
      </c>
      <c r="G263" s="39" t="e">
        <f>(G262*10^3)*10</f>
        <v>#DIV/0!</v>
      </c>
      <c r="H263" s="39" t="e">
        <f>(H262*5)*10</f>
        <v>#DIV/0!</v>
      </c>
      <c r="I263" s="39">
        <f>(I262*10^1)*10</f>
        <v>25733.333333333328</v>
      </c>
    </row>
    <row r="264" spans="2:9">
      <c r="B264" s="213"/>
      <c r="C264" s="213"/>
      <c r="D264" s="55" t="e">
        <f t="shared" ref="D264:I264" si="48">D263*100</f>
        <v>#DIV/0!</v>
      </c>
      <c r="E264" s="40">
        <f t="shared" si="48"/>
        <v>56333333333.333336</v>
      </c>
      <c r="F264" s="40" t="e">
        <f t="shared" si="48"/>
        <v>#DIV/0!</v>
      </c>
      <c r="G264" s="40" t="e">
        <f t="shared" si="48"/>
        <v>#DIV/0!</v>
      </c>
      <c r="H264" s="40" t="e">
        <f t="shared" si="48"/>
        <v>#DIV/0!</v>
      </c>
      <c r="I264" s="40">
        <f t="shared" si="48"/>
        <v>2573333.333333333</v>
      </c>
    </row>
    <row r="266" spans="2:9">
      <c r="D266" s="214" t="s">
        <v>53</v>
      </c>
      <c r="E266" s="214"/>
      <c r="F266" s="215" t="s">
        <v>108</v>
      </c>
      <c r="G266" s="215"/>
      <c r="H266" s="215"/>
      <c r="I266" s="215"/>
    </row>
    <row r="267" spans="2:9">
      <c r="B267" s="1"/>
      <c r="C267" s="1"/>
      <c r="D267" s="216" t="s">
        <v>55</v>
      </c>
      <c r="E267" s="216"/>
      <c r="F267" s="216" t="s">
        <v>72</v>
      </c>
      <c r="G267" s="216"/>
      <c r="H267" s="217" t="s">
        <v>73</v>
      </c>
      <c r="I267" s="217"/>
    </row>
    <row r="268" spans="2:9">
      <c r="B268" s="2" t="s">
        <v>56</v>
      </c>
      <c r="C268" s="2" t="s">
        <v>57</v>
      </c>
      <c r="D268" s="3" t="s">
        <v>59</v>
      </c>
      <c r="E268" s="3" t="s">
        <v>74</v>
      </c>
      <c r="F268" s="3" t="s">
        <v>58</v>
      </c>
      <c r="G268" s="3" t="s">
        <v>59</v>
      </c>
      <c r="H268" s="3" t="s">
        <v>92</v>
      </c>
      <c r="I268" s="3" t="s">
        <v>100</v>
      </c>
    </row>
    <row r="269" spans="2:9">
      <c r="B269" s="4" t="s">
        <v>62</v>
      </c>
      <c r="C269" s="5">
        <v>24</v>
      </c>
      <c r="D269" s="6" t="s">
        <v>18</v>
      </c>
      <c r="E269" s="6" t="s">
        <v>18</v>
      </c>
      <c r="F269" s="9" t="s">
        <v>63</v>
      </c>
      <c r="G269" s="9">
        <v>93</v>
      </c>
      <c r="H269" s="9">
        <v>100</v>
      </c>
      <c r="I269" s="9">
        <v>20</v>
      </c>
    </row>
    <row r="270" spans="2:9">
      <c r="B270" s="4" t="s">
        <v>64</v>
      </c>
      <c r="C270" s="5">
        <v>24</v>
      </c>
      <c r="D270" s="6" t="s">
        <v>18</v>
      </c>
      <c r="E270" s="6" t="s">
        <v>18</v>
      </c>
      <c r="F270" s="9" t="s">
        <v>63</v>
      </c>
      <c r="G270" s="9">
        <v>97</v>
      </c>
      <c r="H270" s="9">
        <v>86</v>
      </c>
      <c r="I270" s="9">
        <v>17</v>
      </c>
    </row>
    <row r="271" spans="2:9">
      <c r="B271" s="4" t="s">
        <v>65</v>
      </c>
      <c r="C271" s="5">
        <v>24</v>
      </c>
      <c r="D271" s="6" t="s">
        <v>18</v>
      </c>
      <c r="E271" s="6" t="s">
        <v>18</v>
      </c>
      <c r="F271" s="9" t="s">
        <v>63</v>
      </c>
      <c r="G271" s="9">
        <v>128</v>
      </c>
      <c r="H271" s="9">
        <v>105</v>
      </c>
      <c r="I271" s="9">
        <v>18</v>
      </c>
    </row>
    <row r="272" spans="2:9" ht="15.75">
      <c r="B272" s="221" t="s">
        <v>66</v>
      </c>
      <c r="C272" s="221"/>
      <c r="D272" s="7" t="e">
        <f t="shared" ref="D272:I272" si="49">AVERAGE(D269:D271)</f>
        <v>#DIV/0!</v>
      </c>
      <c r="E272" s="7" t="e">
        <f t="shared" si="49"/>
        <v>#DIV/0!</v>
      </c>
      <c r="F272" s="7" t="e">
        <f t="shared" si="49"/>
        <v>#DIV/0!</v>
      </c>
      <c r="G272" s="7">
        <f t="shared" si="49"/>
        <v>106</v>
      </c>
      <c r="H272" s="7">
        <f t="shared" si="49"/>
        <v>97</v>
      </c>
      <c r="I272" s="7">
        <f t="shared" si="49"/>
        <v>18.333333333333332</v>
      </c>
    </row>
    <row r="273" spans="2:9">
      <c r="B273" s="213" t="s">
        <v>67</v>
      </c>
      <c r="C273" s="213"/>
      <c r="D273" s="42" t="e">
        <f>(D272*10^5)*10</f>
        <v>#DIV/0!</v>
      </c>
      <c r="E273" s="39" t="e">
        <f>(E272*10^6)*10</f>
        <v>#DIV/0!</v>
      </c>
      <c r="F273" s="39" t="e">
        <f>(F272*2)*10</f>
        <v>#DIV/0!</v>
      </c>
      <c r="G273" s="39">
        <f>(G272*10^5)*10</f>
        <v>106000000</v>
      </c>
      <c r="H273" s="39">
        <f>(H272*10^4)*10</f>
        <v>9700000</v>
      </c>
      <c r="I273" s="39">
        <f>(I272*10^5)*10</f>
        <v>18333333.333333332</v>
      </c>
    </row>
    <row r="274" spans="2:9">
      <c r="B274" s="213"/>
      <c r="C274" s="213"/>
      <c r="D274" s="55" t="e">
        <f t="shared" ref="D274:I274" si="50">D273*100</f>
        <v>#DIV/0!</v>
      </c>
      <c r="E274" s="40" t="e">
        <f t="shared" si="50"/>
        <v>#DIV/0!</v>
      </c>
      <c r="F274" s="40" t="e">
        <f t="shared" si="50"/>
        <v>#DIV/0!</v>
      </c>
      <c r="G274" s="40">
        <f t="shared" si="50"/>
        <v>10600000000</v>
      </c>
      <c r="H274" s="40">
        <f t="shared" si="50"/>
        <v>970000000</v>
      </c>
      <c r="I274" s="40">
        <f t="shared" si="50"/>
        <v>1833333333.3333333</v>
      </c>
    </row>
    <row r="278" spans="2:9">
      <c r="D278" s="214" t="s">
        <v>53</v>
      </c>
      <c r="E278" s="214"/>
      <c r="F278" s="215" t="s">
        <v>109</v>
      </c>
      <c r="G278" s="215"/>
      <c r="H278" s="215"/>
      <c r="I278" s="215"/>
    </row>
    <row r="279" spans="2:9">
      <c r="B279" s="1"/>
      <c r="C279" s="1"/>
      <c r="D279" s="216" t="s">
        <v>55</v>
      </c>
      <c r="E279" s="216"/>
      <c r="F279" s="216" t="s">
        <v>72</v>
      </c>
      <c r="G279" s="216"/>
      <c r="H279" s="217" t="s">
        <v>73</v>
      </c>
      <c r="I279" s="217"/>
    </row>
    <row r="280" spans="2:9">
      <c r="B280" s="2" t="s">
        <v>56</v>
      </c>
      <c r="C280" s="2" t="s">
        <v>57</v>
      </c>
      <c r="D280" s="3" t="s">
        <v>59</v>
      </c>
      <c r="E280" s="3" t="s">
        <v>74</v>
      </c>
      <c r="F280" s="3" t="s">
        <v>60</v>
      </c>
      <c r="G280" s="3" t="s">
        <v>61</v>
      </c>
      <c r="H280" s="3" t="s">
        <v>77</v>
      </c>
      <c r="I280" s="3" t="s">
        <v>79</v>
      </c>
    </row>
    <row r="281" spans="2:9">
      <c r="B281" s="4" t="s">
        <v>62</v>
      </c>
      <c r="C281" s="5">
        <v>24</v>
      </c>
      <c r="D281" s="6" t="s">
        <v>18</v>
      </c>
      <c r="E281" s="6" t="s">
        <v>18</v>
      </c>
      <c r="F281" s="9" t="s">
        <v>63</v>
      </c>
      <c r="G281" s="9" t="s">
        <v>63</v>
      </c>
      <c r="H281" s="9">
        <v>77</v>
      </c>
      <c r="I281" s="9">
        <v>9</v>
      </c>
    </row>
    <row r="282" spans="2:9">
      <c r="B282" s="4" t="s">
        <v>64</v>
      </c>
      <c r="C282" s="5">
        <v>24</v>
      </c>
      <c r="D282" s="6" t="s">
        <v>18</v>
      </c>
      <c r="E282" s="6" t="s">
        <v>18</v>
      </c>
      <c r="F282" s="9" t="s">
        <v>63</v>
      </c>
      <c r="G282" s="9" t="s">
        <v>63</v>
      </c>
      <c r="H282" s="9">
        <v>87</v>
      </c>
      <c r="I282" s="9">
        <v>2</v>
      </c>
    </row>
    <row r="283" spans="2:9">
      <c r="B283" s="4" t="s">
        <v>65</v>
      </c>
      <c r="C283" s="5">
        <v>24</v>
      </c>
      <c r="D283" s="6" t="s">
        <v>18</v>
      </c>
      <c r="E283" s="6" t="s">
        <v>18</v>
      </c>
      <c r="F283" s="9" t="s">
        <v>63</v>
      </c>
      <c r="G283" s="9" t="s">
        <v>63</v>
      </c>
      <c r="H283" s="9"/>
      <c r="I283" s="9">
        <v>7</v>
      </c>
    </row>
    <row r="284" spans="2:9" ht="15.75">
      <c r="B284" s="221" t="s">
        <v>66</v>
      </c>
      <c r="C284" s="221"/>
      <c r="D284" s="7" t="e">
        <f t="shared" ref="D284:I284" si="51">AVERAGE(D281:D283)</f>
        <v>#DIV/0!</v>
      </c>
      <c r="E284" s="7" t="e">
        <f t="shared" si="51"/>
        <v>#DIV/0!</v>
      </c>
      <c r="F284" s="7" t="e">
        <f t="shared" si="51"/>
        <v>#DIV/0!</v>
      </c>
      <c r="G284" s="7" t="e">
        <f t="shared" si="51"/>
        <v>#DIV/0!</v>
      </c>
      <c r="H284" s="7">
        <f t="shared" si="51"/>
        <v>82</v>
      </c>
      <c r="I284" s="7">
        <f t="shared" si="51"/>
        <v>6</v>
      </c>
    </row>
    <row r="285" spans="2:9">
      <c r="B285" s="213" t="s">
        <v>67</v>
      </c>
      <c r="C285" s="213"/>
      <c r="D285" s="42" t="e">
        <f>(D284*10^5)*10</f>
        <v>#DIV/0!</v>
      </c>
      <c r="E285" s="39" t="e">
        <f>(E284*10^6)*10</f>
        <v>#DIV/0!</v>
      </c>
      <c r="F285" s="39" t="e">
        <f>(F284*2)*10</f>
        <v>#DIV/0!</v>
      </c>
      <c r="G285" s="39" t="e">
        <f>(G284*10^3)*10</f>
        <v>#DIV/0!</v>
      </c>
      <c r="H285" s="39">
        <f>(H284*10)*10</f>
        <v>8200</v>
      </c>
      <c r="I285" s="39">
        <f>(I284*10^2)*10</f>
        <v>6000</v>
      </c>
    </row>
    <row r="286" spans="2:9">
      <c r="B286" s="213"/>
      <c r="C286" s="213"/>
      <c r="D286" s="55" t="e">
        <f t="shared" ref="D286:I286" si="52">D285*100</f>
        <v>#DIV/0!</v>
      </c>
      <c r="E286" s="40" t="e">
        <f t="shared" si="52"/>
        <v>#DIV/0!</v>
      </c>
      <c r="F286" s="40" t="e">
        <f t="shared" si="52"/>
        <v>#DIV/0!</v>
      </c>
      <c r="G286" s="40" t="e">
        <f t="shared" si="52"/>
        <v>#DIV/0!</v>
      </c>
      <c r="H286" s="40">
        <f t="shared" si="52"/>
        <v>820000</v>
      </c>
      <c r="I286" s="40">
        <f t="shared" si="52"/>
        <v>600000</v>
      </c>
    </row>
    <row r="290" spans="2:9">
      <c r="D290" s="214" t="s">
        <v>53</v>
      </c>
      <c r="E290" s="214"/>
      <c r="F290" s="215" t="s">
        <v>111</v>
      </c>
      <c r="G290" s="215"/>
      <c r="H290" s="215"/>
      <c r="I290" s="215"/>
    </row>
    <row r="291" spans="2:9">
      <c r="B291" s="1"/>
      <c r="C291" s="1"/>
      <c r="D291" s="216" t="s">
        <v>55</v>
      </c>
      <c r="E291" s="216"/>
      <c r="F291" s="216" t="s">
        <v>72</v>
      </c>
      <c r="G291" s="216"/>
      <c r="H291" s="217" t="s">
        <v>73</v>
      </c>
      <c r="I291" s="217"/>
    </row>
    <row r="292" spans="2:9">
      <c r="B292" s="2" t="s">
        <v>56</v>
      </c>
      <c r="C292" s="2" t="s">
        <v>57</v>
      </c>
      <c r="D292" s="3" t="s">
        <v>59</v>
      </c>
      <c r="E292" s="3" t="s">
        <v>74</v>
      </c>
      <c r="F292" s="3" t="s">
        <v>94</v>
      </c>
      <c r="G292" s="3" t="s">
        <v>112</v>
      </c>
      <c r="H292" s="3" t="s">
        <v>78</v>
      </c>
      <c r="I292" s="3" t="s">
        <v>88</v>
      </c>
    </row>
    <row r="293" spans="2:9">
      <c r="B293" s="4" t="s">
        <v>62</v>
      </c>
      <c r="C293" s="5">
        <v>24</v>
      </c>
      <c r="D293" s="6" t="s">
        <v>18</v>
      </c>
      <c r="E293" s="6" t="s">
        <v>18</v>
      </c>
      <c r="F293" s="9">
        <v>20</v>
      </c>
      <c r="G293" s="9">
        <v>218</v>
      </c>
      <c r="H293" s="9">
        <v>0</v>
      </c>
      <c r="I293" s="9">
        <v>2</v>
      </c>
    </row>
    <row r="294" spans="2:9">
      <c r="B294" s="4" t="s">
        <v>64</v>
      </c>
      <c r="C294" s="5">
        <v>24</v>
      </c>
      <c r="D294" s="6" t="s">
        <v>18</v>
      </c>
      <c r="E294" s="6" t="s">
        <v>18</v>
      </c>
      <c r="F294" s="9">
        <v>43</v>
      </c>
      <c r="G294" s="9">
        <v>221</v>
      </c>
      <c r="H294" s="9">
        <v>0</v>
      </c>
      <c r="I294" s="9">
        <v>6</v>
      </c>
    </row>
    <row r="295" spans="2:9">
      <c r="B295" s="4" t="s">
        <v>65</v>
      </c>
      <c r="C295" s="5">
        <v>24</v>
      </c>
      <c r="D295" s="6" t="s">
        <v>18</v>
      </c>
      <c r="E295" s="6" t="s">
        <v>18</v>
      </c>
      <c r="F295" s="9">
        <v>40</v>
      </c>
      <c r="G295" s="9">
        <v>145</v>
      </c>
      <c r="H295" s="9">
        <v>0</v>
      </c>
      <c r="I295" s="9">
        <v>10</v>
      </c>
    </row>
    <row r="296" spans="2:9" ht="15.75">
      <c r="B296" s="221" t="s">
        <v>66</v>
      </c>
      <c r="C296" s="221"/>
      <c r="D296" s="7" t="e">
        <f t="shared" ref="D296:I296" si="53">AVERAGE(D293:D295)</f>
        <v>#DIV/0!</v>
      </c>
      <c r="E296" s="7" t="e">
        <f t="shared" si="53"/>
        <v>#DIV/0!</v>
      </c>
      <c r="F296" s="7">
        <f t="shared" si="53"/>
        <v>34.333333333333336</v>
      </c>
      <c r="G296" s="7">
        <f t="shared" si="53"/>
        <v>194.66666666666666</v>
      </c>
      <c r="H296" s="7">
        <f t="shared" si="53"/>
        <v>0</v>
      </c>
      <c r="I296" s="7">
        <f t="shared" si="53"/>
        <v>6</v>
      </c>
    </row>
    <row r="297" spans="2:9">
      <c r="B297" s="213" t="s">
        <v>67</v>
      </c>
      <c r="C297" s="213"/>
      <c r="D297" s="42" t="e">
        <f>(D296*10^5)*10</f>
        <v>#DIV/0!</v>
      </c>
      <c r="E297" s="39" t="e">
        <f>(E296*10^6)*10</f>
        <v>#DIV/0!</v>
      </c>
      <c r="F297" s="39">
        <f>(F296*5)*10</f>
        <v>1716.666666666667</v>
      </c>
      <c r="G297" s="39">
        <f>(G296*3)*10</f>
        <v>5840</v>
      </c>
      <c r="H297" s="39">
        <f>(H296*5)*10</f>
        <v>0</v>
      </c>
      <c r="I297" s="39">
        <f>(I296*3)*10</f>
        <v>180</v>
      </c>
    </row>
    <row r="298" spans="2:9">
      <c r="B298" s="213"/>
      <c r="C298" s="213"/>
      <c r="D298" s="55" t="e">
        <f t="shared" ref="D298:I298" si="54">D297*100</f>
        <v>#DIV/0!</v>
      </c>
      <c r="E298" s="40" t="e">
        <f t="shared" si="54"/>
        <v>#DIV/0!</v>
      </c>
      <c r="F298" s="40">
        <f t="shared" si="54"/>
        <v>171666.66666666669</v>
      </c>
      <c r="G298" s="40">
        <f t="shared" si="54"/>
        <v>584000</v>
      </c>
      <c r="H298" s="40">
        <f t="shared" si="54"/>
        <v>0</v>
      </c>
      <c r="I298" s="40">
        <f t="shared" si="54"/>
        <v>18000</v>
      </c>
    </row>
    <row r="299" spans="2:9">
      <c r="F299" t="s">
        <v>113</v>
      </c>
      <c r="G299">
        <f>(G298+F298)/2</f>
        <v>377833.33333333337</v>
      </c>
    </row>
  </sheetData>
  <mergeCells count="217">
    <mergeCell ref="D291:E291"/>
    <mergeCell ref="F291:G291"/>
    <mergeCell ref="H291:I291"/>
    <mergeCell ref="B296:C296"/>
    <mergeCell ref="B297:C298"/>
    <mergeCell ref="D279:E279"/>
    <mergeCell ref="F279:G279"/>
    <mergeCell ref="H279:I279"/>
    <mergeCell ref="B284:C284"/>
    <mergeCell ref="B285:C286"/>
    <mergeCell ref="D290:E290"/>
    <mergeCell ref="F290:I290"/>
    <mergeCell ref="D267:E267"/>
    <mergeCell ref="F267:G267"/>
    <mergeCell ref="H267:I267"/>
    <mergeCell ref="B272:C272"/>
    <mergeCell ref="B273:C274"/>
    <mergeCell ref="D278:E278"/>
    <mergeCell ref="F278:I278"/>
    <mergeCell ref="D257:E257"/>
    <mergeCell ref="F257:G257"/>
    <mergeCell ref="H257:I257"/>
    <mergeCell ref="B262:C262"/>
    <mergeCell ref="B263:C264"/>
    <mergeCell ref="D266:E266"/>
    <mergeCell ref="F266:I266"/>
    <mergeCell ref="D246:E246"/>
    <mergeCell ref="F246:G246"/>
    <mergeCell ref="H246:I246"/>
    <mergeCell ref="B251:C251"/>
    <mergeCell ref="B252:C253"/>
    <mergeCell ref="D256:E256"/>
    <mergeCell ref="F256:I256"/>
    <mergeCell ref="B239:C239"/>
    <mergeCell ref="O239:P239"/>
    <mergeCell ref="B240:C241"/>
    <mergeCell ref="O240:P241"/>
    <mergeCell ref="D245:E245"/>
    <mergeCell ref="F245:I245"/>
    <mergeCell ref="Q233:R233"/>
    <mergeCell ref="S233:V233"/>
    <mergeCell ref="D234:E234"/>
    <mergeCell ref="F234:G234"/>
    <mergeCell ref="H234:I234"/>
    <mergeCell ref="Q234:R234"/>
    <mergeCell ref="S234:T234"/>
    <mergeCell ref="U234:V234"/>
    <mergeCell ref="D223:E223"/>
    <mergeCell ref="F223:G223"/>
    <mergeCell ref="H223:I223"/>
    <mergeCell ref="B228:C228"/>
    <mergeCell ref="B229:C230"/>
    <mergeCell ref="D233:E233"/>
    <mergeCell ref="F233:I233"/>
    <mergeCell ref="D212:E212"/>
    <mergeCell ref="F212:G212"/>
    <mergeCell ref="H212:I212"/>
    <mergeCell ref="B217:C217"/>
    <mergeCell ref="B218:C219"/>
    <mergeCell ref="D222:E222"/>
    <mergeCell ref="F222:I222"/>
    <mergeCell ref="D201:E201"/>
    <mergeCell ref="F201:G201"/>
    <mergeCell ref="H201:I201"/>
    <mergeCell ref="B206:C206"/>
    <mergeCell ref="B207:C208"/>
    <mergeCell ref="D211:E211"/>
    <mergeCell ref="F211:I211"/>
    <mergeCell ref="Y190:Z190"/>
    <mergeCell ref="B195:C195"/>
    <mergeCell ref="Q195:R195"/>
    <mergeCell ref="B196:C197"/>
    <mergeCell ref="Q196:R197"/>
    <mergeCell ref="D200:E200"/>
    <mergeCell ref="F200:I200"/>
    <mergeCell ref="S189:T189"/>
    <mergeCell ref="U189:X189"/>
    <mergeCell ref="D190:E190"/>
    <mergeCell ref="F190:G190"/>
    <mergeCell ref="H190:I190"/>
    <mergeCell ref="J190:K190"/>
    <mergeCell ref="S190:T190"/>
    <mergeCell ref="U190:V190"/>
    <mergeCell ref="W190:X190"/>
    <mergeCell ref="D177:E177"/>
    <mergeCell ref="F177:G177"/>
    <mergeCell ref="H177:I177"/>
    <mergeCell ref="B182:C182"/>
    <mergeCell ref="B183:C184"/>
    <mergeCell ref="D189:E189"/>
    <mergeCell ref="F189:I189"/>
    <mergeCell ref="B171:C171"/>
    <mergeCell ref="B172:C173"/>
    <mergeCell ref="O172:P172"/>
    <mergeCell ref="O173:P174"/>
    <mergeCell ref="D176:E176"/>
    <mergeCell ref="F176:I176"/>
    <mergeCell ref="D166:E166"/>
    <mergeCell ref="F166:G166"/>
    <mergeCell ref="H166:I166"/>
    <mergeCell ref="Q166:R166"/>
    <mergeCell ref="S166:V166"/>
    <mergeCell ref="Q167:R167"/>
    <mergeCell ref="S167:T167"/>
    <mergeCell ref="U167:V167"/>
    <mergeCell ref="D155:E155"/>
    <mergeCell ref="F155:G155"/>
    <mergeCell ref="H155:I155"/>
    <mergeCell ref="B160:C160"/>
    <mergeCell ref="B161:C162"/>
    <mergeCell ref="D165:E165"/>
    <mergeCell ref="F165:I165"/>
    <mergeCell ref="D144:E144"/>
    <mergeCell ref="F144:G144"/>
    <mergeCell ref="H144:I144"/>
    <mergeCell ref="B149:C149"/>
    <mergeCell ref="B150:C151"/>
    <mergeCell ref="D154:E154"/>
    <mergeCell ref="F154:I154"/>
    <mergeCell ref="D133:E133"/>
    <mergeCell ref="F133:G133"/>
    <mergeCell ref="H133:I133"/>
    <mergeCell ref="B138:C138"/>
    <mergeCell ref="B139:C140"/>
    <mergeCell ref="D143:E143"/>
    <mergeCell ref="F143:I143"/>
    <mergeCell ref="B126:C126"/>
    <mergeCell ref="N126:O126"/>
    <mergeCell ref="B127:C128"/>
    <mergeCell ref="N127:O128"/>
    <mergeCell ref="D132:E132"/>
    <mergeCell ref="F132:I132"/>
    <mergeCell ref="P120:Q120"/>
    <mergeCell ref="R120:U120"/>
    <mergeCell ref="D121:E121"/>
    <mergeCell ref="F121:G121"/>
    <mergeCell ref="H121:I121"/>
    <mergeCell ref="P121:Q121"/>
    <mergeCell ref="R121:S121"/>
    <mergeCell ref="T121:U121"/>
    <mergeCell ref="D109:E109"/>
    <mergeCell ref="F109:G109"/>
    <mergeCell ref="H109:I109"/>
    <mergeCell ref="B114:C114"/>
    <mergeCell ref="B115:C116"/>
    <mergeCell ref="D120:E120"/>
    <mergeCell ref="F120:I120"/>
    <mergeCell ref="D97:E97"/>
    <mergeCell ref="F97:G97"/>
    <mergeCell ref="H97:I97"/>
    <mergeCell ref="B102:C102"/>
    <mergeCell ref="B103:C104"/>
    <mergeCell ref="D108:E108"/>
    <mergeCell ref="F108:I108"/>
    <mergeCell ref="D85:E85"/>
    <mergeCell ref="F85:G85"/>
    <mergeCell ref="H85:I85"/>
    <mergeCell ref="B90:C90"/>
    <mergeCell ref="B91:C92"/>
    <mergeCell ref="D96:E96"/>
    <mergeCell ref="F96:I96"/>
    <mergeCell ref="D73:E73"/>
    <mergeCell ref="F73:G73"/>
    <mergeCell ref="H73:I73"/>
    <mergeCell ref="B78:C78"/>
    <mergeCell ref="B79:C80"/>
    <mergeCell ref="D84:E84"/>
    <mergeCell ref="F84:I84"/>
    <mergeCell ref="B66:C66"/>
    <mergeCell ref="N66:O66"/>
    <mergeCell ref="B67:C68"/>
    <mergeCell ref="N67:O68"/>
    <mergeCell ref="D72:E72"/>
    <mergeCell ref="F72:I72"/>
    <mergeCell ref="D61:E61"/>
    <mergeCell ref="F61:G61"/>
    <mergeCell ref="H61:I61"/>
    <mergeCell ref="P61:Q61"/>
    <mergeCell ref="R61:S61"/>
    <mergeCell ref="T61:U61"/>
    <mergeCell ref="B54:C54"/>
    <mergeCell ref="B55:C56"/>
    <mergeCell ref="D60:E60"/>
    <mergeCell ref="F60:I60"/>
    <mergeCell ref="P60:Q60"/>
    <mergeCell ref="R60:U60"/>
    <mergeCell ref="B44:C45"/>
    <mergeCell ref="D48:E48"/>
    <mergeCell ref="F48:I48"/>
    <mergeCell ref="D49:E49"/>
    <mergeCell ref="F49:G49"/>
    <mergeCell ref="H49:I49"/>
    <mergeCell ref="D37:E37"/>
    <mergeCell ref="F37:I37"/>
    <mergeCell ref="D38:E38"/>
    <mergeCell ref="F38:G38"/>
    <mergeCell ref="H38:I38"/>
    <mergeCell ref="B43:C43"/>
    <mergeCell ref="B32:C32"/>
    <mergeCell ref="B33:C34"/>
    <mergeCell ref="D33:D34"/>
    <mergeCell ref="D15:E15"/>
    <mergeCell ref="F15:G15"/>
    <mergeCell ref="D16:E16"/>
    <mergeCell ref="F16:G16"/>
    <mergeCell ref="B21:C21"/>
    <mergeCell ref="B22:C23"/>
    <mergeCell ref="D4:E4"/>
    <mergeCell ref="F4:G4"/>
    <mergeCell ref="D5:E5"/>
    <mergeCell ref="F5:G5"/>
    <mergeCell ref="B10:C10"/>
    <mergeCell ref="B11:C12"/>
    <mergeCell ref="D26:E26"/>
    <mergeCell ref="F26:G26"/>
    <mergeCell ref="D27:E27"/>
    <mergeCell ref="F27:G2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B301"/>
  <sheetViews>
    <sheetView topLeftCell="A224" workbookViewId="0">
      <selection activeCell="C73" sqref="C73:J299"/>
    </sheetView>
  </sheetViews>
  <sheetFormatPr defaultColWidth="11.42578125" defaultRowHeight="15"/>
  <sheetData>
    <row r="2" spans="2:28" ht="15.75"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</row>
    <row r="3" spans="2:28" ht="15.75"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</row>
    <row r="4" spans="2:28" ht="15.75"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85"/>
      <c r="M4" s="176"/>
      <c r="N4" s="176"/>
      <c r="O4" s="176"/>
      <c r="P4" s="185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</row>
    <row r="5" spans="2:28" ht="15.75">
      <c r="B5" s="176"/>
      <c r="C5" s="176"/>
      <c r="D5" s="176"/>
      <c r="E5" s="226" t="s">
        <v>53</v>
      </c>
      <c r="F5" s="226"/>
      <c r="G5" s="226" t="s">
        <v>54</v>
      </c>
      <c r="H5" s="22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</row>
    <row r="6" spans="2:28" ht="15.75">
      <c r="B6" s="176"/>
      <c r="C6" s="186"/>
      <c r="D6" s="186"/>
      <c r="E6" s="227" t="s">
        <v>55</v>
      </c>
      <c r="F6" s="227"/>
      <c r="G6" s="227" t="s">
        <v>55</v>
      </c>
      <c r="H6" s="227"/>
      <c r="I6" s="176"/>
      <c r="J6" s="176"/>
      <c r="K6" s="176"/>
      <c r="L6" s="176"/>
      <c r="M6" s="176"/>
      <c r="N6" s="176"/>
      <c r="O6" s="18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</row>
    <row r="7" spans="2:28" ht="15.75">
      <c r="B7" s="176"/>
      <c r="C7" s="188" t="s">
        <v>56</v>
      </c>
      <c r="D7" s="188" t="s">
        <v>57</v>
      </c>
      <c r="E7" s="189" t="s">
        <v>58</v>
      </c>
      <c r="F7" s="189" t="s">
        <v>59</v>
      </c>
      <c r="G7" s="189" t="s">
        <v>60</v>
      </c>
      <c r="H7" s="189" t="s">
        <v>61</v>
      </c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</row>
    <row r="8" spans="2:28" ht="15.75">
      <c r="B8" s="176"/>
      <c r="C8" s="190" t="s">
        <v>62</v>
      </c>
      <c r="D8" s="190">
        <v>24</v>
      </c>
      <c r="E8" s="191" t="s">
        <v>63</v>
      </c>
      <c r="F8" s="191">
        <v>240</v>
      </c>
      <c r="G8" s="191" t="s">
        <v>63</v>
      </c>
      <c r="H8" s="191">
        <v>210</v>
      </c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</row>
    <row r="9" spans="2:28" ht="15.75">
      <c r="B9" s="176"/>
      <c r="C9" s="190" t="s">
        <v>64</v>
      </c>
      <c r="D9" s="190">
        <v>24</v>
      </c>
      <c r="E9" s="191" t="s">
        <v>63</v>
      </c>
      <c r="F9" s="191">
        <v>62</v>
      </c>
      <c r="G9" s="191" t="s">
        <v>63</v>
      </c>
      <c r="H9" s="191">
        <v>224</v>
      </c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</row>
    <row r="10" spans="2:28" ht="15.75">
      <c r="B10" s="176"/>
      <c r="C10" s="190" t="s">
        <v>65</v>
      </c>
      <c r="D10" s="190">
        <v>24</v>
      </c>
      <c r="E10" s="191" t="s">
        <v>63</v>
      </c>
      <c r="F10" s="191">
        <v>214</v>
      </c>
      <c r="G10" s="191" t="s">
        <v>63</v>
      </c>
      <c r="H10" s="191">
        <v>180</v>
      </c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</row>
    <row r="11" spans="2:28" ht="15.75">
      <c r="B11" s="176"/>
      <c r="C11" s="227" t="s">
        <v>66</v>
      </c>
      <c r="D11" s="227"/>
      <c r="E11" s="192" t="e">
        <f>AVERAGE(E8:E10)</f>
        <v>#DIV/0!</v>
      </c>
      <c r="F11" s="192">
        <f>AVERAGE(F8:F10)</f>
        <v>172</v>
      </c>
      <c r="G11" s="192" t="e">
        <f>AVERAGE(G8:G10)</f>
        <v>#DIV/0!</v>
      </c>
      <c r="H11" s="192">
        <f>AVERAGE(H8:H10)</f>
        <v>204.66666666666666</v>
      </c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</row>
    <row r="12" spans="2:28" ht="15.75">
      <c r="B12" s="176"/>
      <c r="C12" s="227" t="s">
        <v>67</v>
      </c>
      <c r="D12" s="227"/>
      <c r="E12" s="193" t="e">
        <f>(E11*10^4)*10</f>
        <v>#DIV/0!</v>
      </c>
      <c r="F12" s="194">
        <f>(F11*10^5)*10</f>
        <v>172000000</v>
      </c>
      <c r="G12" s="194" t="e">
        <f>(G11*10^1)*10</f>
        <v>#DIV/0!</v>
      </c>
      <c r="H12" s="194">
        <f>(H11*10^2)*10</f>
        <v>204666.66666666663</v>
      </c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</row>
    <row r="13" spans="2:28" ht="15.75">
      <c r="B13" s="176"/>
      <c r="C13" s="227"/>
      <c r="D13" s="227"/>
      <c r="E13" s="195" t="e">
        <f>E12*100</f>
        <v>#DIV/0!</v>
      </c>
      <c r="F13" s="196">
        <f>F12*100</f>
        <v>17200000000</v>
      </c>
      <c r="G13" s="196" t="e">
        <f>G12*100</f>
        <v>#DIV/0!</v>
      </c>
      <c r="H13" s="196">
        <f>H12*100</f>
        <v>20466666.666666664</v>
      </c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</row>
    <row r="14" spans="2:28" ht="15.75"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</row>
    <row r="15" spans="2:28" ht="15.75"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</row>
    <row r="16" spans="2:28" ht="15.75">
      <c r="B16" s="176"/>
      <c r="C16" s="176"/>
      <c r="D16" s="176"/>
      <c r="E16" s="226" t="s">
        <v>53</v>
      </c>
      <c r="F16" s="226"/>
      <c r="G16" s="226" t="s">
        <v>68</v>
      </c>
      <c r="H16" s="22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</row>
    <row r="17" spans="2:28" ht="15.75">
      <c r="B17" s="176"/>
      <c r="C17" s="186"/>
      <c r="D17" s="186"/>
      <c r="E17" s="227" t="s">
        <v>55</v>
      </c>
      <c r="F17" s="227"/>
      <c r="G17" s="227" t="s">
        <v>55</v>
      </c>
      <c r="H17" s="227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</row>
    <row r="18" spans="2:28" ht="15.75">
      <c r="B18" s="176"/>
      <c r="C18" s="188" t="s">
        <v>56</v>
      </c>
      <c r="D18" s="188" t="s">
        <v>57</v>
      </c>
      <c r="E18" s="189" t="s">
        <v>58</v>
      </c>
      <c r="F18" s="189" t="s">
        <v>59</v>
      </c>
      <c r="G18" s="189" t="s">
        <v>61</v>
      </c>
      <c r="H18" s="189" t="s">
        <v>69</v>
      </c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</row>
    <row r="19" spans="2:28" ht="15.75">
      <c r="B19" s="176"/>
      <c r="C19" s="190" t="s">
        <v>62</v>
      </c>
      <c r="D19" s="190">
        <v>24</v>
      </c>
      <c r="E19" s="191" t="s">
        <v>63</v>
      </c>
      <c r="F19" s="191" t="s">
        <v>63</v>
      </c>
      <c r="G19" s="191" t="s">
        <v>63</v>
      </c>
      <c r="H19" s="191" t="s">
        <v>63</v>
      </c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</row>
    <row r="20" spans="2:28" ht="15.75">
      <c r="B20" s="176"/>
      <c r="C20" s="190" t="s">
        <v>64</v>
      </c>
      <c r="D20" s="190">
        <v>24</v>
      </c>
      <c r="E20" s="191" t="s">
        <v>63</v>
      </c>
      <c r="F20" s="191" t="s">
        <v>63</v>
      </c>
      <c r="G20" s="191" t="s">
        <v>63</v>
      </c>
      <c r="H20" s="191" t="s">
        <v>63</v>
      </c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</row>
    <row r="21" spans="2:28" ht="15.75">
      <c r="B21" s="176"/>
      <c r="C21" s="190" t="s">
        <v>65</v>
      </c>
      <c r="D21" s="190">
        <v>24</v>
      </c>
      <c r="E21" s="191" t="s">
        <v>63</v>
      </c>
      <c r="F21" s="191" t="s">
        <v>63</v>
      </c>
      <c r="G21" s="191" t="s">
        <v>63</v>
      </c>
      <c r="H21" s="191" t="s">
        <v>63</v>
      </c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</row>
    <row r="22" spans="2:28" ht="15.75">
      <c r="B22" s="176"/>
      <c r="C22" s="227" t="s">
        <v>66</v>
      </c>
      <c r="D22" s="227"/>
      <c r="E22" s="192" t="e">
        <f>AVERAGE(E19:E21)</f>
        <v>#DIV/0!</v>
      </c>
      <c r="F22" s="192" t="e">
        <f>AVERAGE(F19:F21)</f>
        <v>#DIV/0!</v>
      </c>
      <c r="G22" s="192" t="e">
        <f>AVERAGE(G19:G21)</f>
        <v>#DIV/0!</v>
      </c>
      <c r="H22" s="192" t="e">
        <f>AVERAGE(H19:H21)</f>
        <v>#DIV/0!</v>
      </c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</row>
    <row r="23" spans="2:28" ht="15.75">
      <c r="B23" s="176"/>
      <c r="C23" s="227" t="s">
        <v>67</v>
      </c>
      <c r="D23" s="227"/>
      <c r="E23" s="193" t="e">
        <f>(E22*10^4)*10</f>
        <v>#DIV/0!</v>
      </c>
      <c r="F23" s="194" t="e">
        <f>(F22*10^4)*10</f>
        <v>#DIV/0!</v>
      </c>
      <c r="G23" s="194" t="e">
        <f>(G22*10^2)*10</f>
        <v>#DIV/0!</v>
      </c>
      <c r="H23" s="194" t="e">
        <f>(H22*10^3)*10</f>
        <v>#DIV/0!</v>
      </c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</row>
    <row r="24" spans="2:28" ht="15.75">
      <c r="B24" s="176"/>
      <c r="C24" s="227"/>
      <c r="D24" s="227"/>
      <c r="E24" s="196" t="e">
        <f>E23*100</f>
        <v>#DIV/0!</v>
      </c>
      <c r="F24" s="196" t="e">
        <f>F23*100</f>
        <v>#DIV/0!</v>
      </c>
      <c r="G24" s="196" t="e">
        <f>G23*100</f>
        <v>#DIV/0!</v>
      </c>
      <c r="H24" s="196" t="e">
        <f>H23*100</f>
        <v>#DIV/0!</v>
      </c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</row>
    <row r="25" spans="2:28" ht="15.75"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</row>
    <row r="26" spans="2:28" ht="15.75"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</row>
    <row r="27" spans="2:28" ht="15.75">
      <c r="B27" s="176"/>
      <c r="C27" s="176"/>
      <c r="D27" s="176"/>
      <c r="E27" s="226" t="s">
        <v>53</v>
      </c>
      <c r="F27" s="226"/>
      <c r="G27" s="226" t="s">
        <v>70</v>
      </c>
      <c r="H27" s="22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</row>
    <row r="28" spans="2:28" ht="15.75">
      <c r="B28" s="176"/>
      <c r="C28" s="186"/>
      <c r="D28" s="186"/>
      <c r="E28" s="227" t="s">
        <v>55</v>
      </c>
      <c r="F28" s="227"/>
      <c r="G28" s="227" t="s">
        <v>55</v>
      </c>
      <c r="H28" s="227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</row>
    <row r="29" spans="2:28" ht="15.75">
      <c r="B29" s="176"/>
      <c r="C29" s="188" t="s">
        <v>56</v>
      </c>
      <c r="D29" s="188" t="s">
        <v>57</v>
      </c>
      <c r="E29" s="189" t="s">
        <v>58</v>
      </c>
      <c r="F29" s="189" t="s">
        <v>59</v>
      </c>
      <c r="G29" s="189" t="s">
        <v>61</v>
      </c>
      <c r="H29" s="189" t="s">
        <v>69</v>
      </c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</row>
    <row r="30" spans="2:28" ht="15.75">
      <c r="B30" s="176"/>
      <c r="C30" s="190" t="s">
        <v>62</v>
      </c>
      <c r="D30" s="190">
        <v>24</v>
      </c>
      <c r="E30" s="191" t="s">
        <v>63</v>
      </c>
      <c r="F30" s="191">
        <v>180</v>
      </c>
      <c r="G30" s="191" t="s">
        <v>63</v>
      </c>
      <c r="H30" s="191" t="s">
        <v>63</v>
      </c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</row>
    <row r="31" spans="2:28" ht="15.75">
      <c r="B31" s="176"/>
      <c r="C31" s="190" t="s">
        <v>64</v>
      </c>
      <c r="D31" s="190">
        <v>24</v>
      </c>
      <c r="E31" s="191" t="s">
        <v>63</v>
      </c>
      <c r="F31" s="191">
        <v>105</v>
      </c>
      <c r="G31" s="191" t="s">
        <v>63</v>
      </c>
      <c r="H31" s="191" t="s">
        <v>63</v>
      </c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</row>
    <row r="32" spans="2:28" ht="15.75">
      <c r="B32" s="176"/>
      <c r="C32" s="190" t="s">
        <v>65</v>
      </c>
      <c r="D32" s="190">
        <v>24</v>
      </c>
      <c r="E32" s="191" t="s">
        <v>63</v>
      </c>
      <c r="F32" s="191">
        <v>178</v>
      </c>
      <c r="G32" s="191" t="s">
        <v>63</v>
      </c>
      <c r="H32" s="191" t="s">
        <v>63</v>
      </c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</row>
    <row r="33" spans="2:28" ht="15.75">
      <c r="B33" s="176"/>
      <c r="C33" s="227" t="s">
        <v>66</v>
      </c>
      <c r="D33" s="227"/>
      <c r="E33" s="191" t="e">
        <f>AVERAGE(E30:E32)</f>
        <v>#DIV/0!</v>
      </c>
      <c r="F33" s="191">
        <f>AVERAGE(F30:F32)</f>
        <v>154.33333333333334</v>
      </c>
      <c r="G33" s="191" t="e">
        <f>AVERAGE(G30:G32)</f>
        <v>#DIV/0!</v>
      </c>
      <c r="H33" s="191" t="e">
        <f>AVERAGE(H30:H32)</f>
        <v>#DIV/0!</v>
      </c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</row>
    <row r="34" spans="2:28" ht="15.75">
      <c r="B34" s="176"/>
      <c r="C34" s="227" t="s">
        <v>67</v>
      </c>
      <c r="D34" s="227"/>
      <c r="E34" s="228" t="e">
        <f>(E33*10^6)*10</f>
        <v>#DIV/0!</v>
      </c>
      <c r="F34" s="194">
        <f>(F33*10^5)*10</f>
        <v>154333333.33333334</v>
      </c>
      <c r="G34" s="194" t="e">
        <f>(G33*10^4)*10</f>
        <v>#DIV/0!</v>
      </c>
      <c r="H34" s="194" t="e">
        <f>(H33*10^4)*10</f>
        <v>#DIV/0!</v>
      </c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</row>
    <row r="35" spans="2:28" ht="15.75">
      <c r="B35" s="176"/>
      <c r="C35" s="227"/>
      <c r="D35" s="227"/>
      <c r="E35" s="228"/>
      <c r="F35" s="196">
        <f>F34*100</f>
        <v>15433333333.333334</v>
      </c>
      <c r="G35" s="196" t="e">
        <f>G34*100</f>
        <v>#DIV/0!</v>
      </c>
      <c r="H35" s="196" t="e">
        <f>H34*100</f>
        <v>#DIV/0!</v>
      </c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</row>
    <row r="36" spans="2:28" ht="15.75"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</row>
    <row r="37" spans="2:28" ht="15.75"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</row>
    <row r="38" spans="2:28" ht="15.75">
      <c r="B38" s="176"/>
      <c r="C38" s="176"/>
      <c r="D38" s="176"/>
      <c r="E38" s="226" t="s">
        <v>53</v>
      </c>
      <c r="F38" s="226"/>
      <c r="G38" s="226" t="s">
        <v>71</v>
      </c>
      <c r="H38" s="226"/>
      <c r="I38" s="226"/>
      <c r="J38" s="22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</row>
    <row r="39" spans="2:28" ht="15.75">
      <c r="B39" s="176"/>
      <c r="C39" s="186"/>
      <c r="D39" s="186"/>
      <c r="E39" s="227" t="s">
        <v>55</v>
      </c>
      <c r="F39" s="227"/>
      <c r="G39" s="227" t="s">
        <v>72</v>
      </c>
      <c r="H39" s="227"/>
      <c r="I39" s="227" t="s">
        <v>73</v>
      </c>
      <c r="J39" s="227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</row>
    <row r="40" spans="2:28" ht="15.75">
      <c r="B40" s="176"/>
      <c r="C40" s="188" t="s">
        <v>56</v>
      </c>
      <c r="D40" s="188" t="s">
        <v>57</v>
      </c>
      <c r="E40" s="189" t="s">
        <v>59</v>
      </c>
      <c r="F40" s="189" t="s">
        <v>74</v>
      </c>
      <c r="G40" s="189" t="s">
        <v>60</v>
      </c>
      <c r="H40" s="189" t="s">
        <v>61</v>
      </c>
      <c r="I40" s="189" t="s">
        <v>69</v>
      </c>
      <c r="J40" s="189" t="s">
        <v>61</v>
      </c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</row>
    <row r="41" spans="2:28" ht="15.75">
      <c r="B41" s="176"/>
      <c r="C41" s="190" t="s">
        <v>62</v>
      </c>
      <c r="D41" s="190">
        <v>24</v>
      </c>
      <c r="E41" s="191">
        <v>94</v>
      </c>
      <c r="F41" s="191">
        <v>2</v>
      </c>
      <c r="G41" s="192">
        <v>164</v>
      </c>
      <c r="H41" s="192">
        <v>68</v>
      </c>
      <c r="I41" s="192">
        <v>0</v>
      </c>
      <c r="J41" s="192">
        <v>10</v>
      </c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</row>
    <row r="42" spans="2:28" ht="15.75">
      <c r="B42" s="176"/>
      <c r="C42" s="190" t="s">
        <v>64</v>
      </c>
      <c r="D42" s="190">
        <v>24</v>
      </c>
      <c r="E42" s="191">
        <v>128</v>
      </c>
      <c r="F42" s="191">
        <v>11</v>
      </c>
      <c r="G42" s="192">
        <v>114</v>
      </c>
      <c r="H42" s="192">
        <v>44</v>
      </c>
      <c r="I42" s="192">
        <v>0</v>
      </c>
      <c r="J42" s="192">
        <v>10</v>
      </c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</row>
    <row r="43" spans="2:28" ht="15.75">
      <c r="B43" s="176"/>
      <c r="C43" s="190" t="s">
        <v>65</v>
      </c>
      <c r="D43" s="190">
        <v>24</v>
      </c>
      <c r="E43" s="191">
        <v>180</v>
      </c>
      <c r="F43" s="191">
        <v>11</v>
      </c>
      <c r="G43" s="191">
        <v>202</v>
      </c>
      <c r="H43" s="191">
        <v>65</v>
      </c>
      <c r="I43" s="191">
        <v>0</v>
      </c>
      <c r="J43" s="191">
        <v>7</v>
      </c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</row>
    <row r="44" spans="2:28" ht="15.75">
      <c r="B44" s="176"/>
      <c r="C44" s="227" t="s">
        <v>66</v>
      </c>
      <c r="D44" s="227"/>
      <c r="E44" s="192">
        <f t="shared" ref="E44:J44" si="0">AVERAGE(E41:E43)</f>
        <v>134</v>
      </c>
      <c r="F44" s="192">
        <f t="shared" si="0"/>
        <v>8</v>
      </c>
      <c r="G44" s="192">
        <f t="shared" si="0"/>
        <v>160</v>
      </c>
      <c r="H44" s="192">
        <f t="shared" si="0"/>
        <v>59</v>
      </c>
      <c r="I44" s="192">
        <f t="shared" si="0"/>
        <v>0</v>
      </c>
      <c r="J44" s="192">
        <f t="shared" si="0"/>
        <v>9</v>
      </c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</row>
    <row r="45" spans="2:28" ht="15.75">
      <c r="B45" s="176"/>
      <c r="C45" s="227" t="s">
        <v>67</v>
      </c>
      <c r="D45" s="227"/>
      <c r="E45" s="197">
        <f>(E44*10^5)*10</f>
        <v>134000000</v>
      </c>
      <c r="F45" s="194">
        <f>(F44*10^6)*10</f>
        <v>80000000</v>
      </c>
      <c r="G45" s="194">
        <f>(G44*10^1)*10</f>
        <v>16000</v>
      </c>
      <c r="H45" s="194">
        <f>(H44*10^2)*10</f>
        <v>59000</v>
      </c>
      <c r="I45" s="194">
        <f>(I44*10^1)*10</f>
        <v>0</v>
      </c>
      <c r="J45" s="194">
        <f>(J44*10^2)*10</f>
        <v>9000</v>
      </c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</row>
    <row r="46" spans="2:28" ht="15.75">
      <c r="B46" s="176"/>
      <c r="C46" s="227"/>
      <c r="D46" s="227"/>
      <c r="E46" s="197">
        <f t="shared" ref="E46:J46" si="1">E45*100</f>
        <v>13400000000</v>
      </c>
      <c r="F46" s="196">
        <f t="shared" si="1"/>
        <v>8000000000</v>
      </c>
      <c r="G46" s="196">
        <f t="shared" si="1"/>
        <v>1600000</v>
      </c>
      <c r="H46" s="196">
        <f t="shared" si="1"/>
        <v>5900000</v>
      </c>
      <c r="I46" s="196">
        <f t="shared" si="1"/>
        <v>0</v>
      </c>
      <c r="J46" s="196">
        <f t="shared" si="1"/>
        <v>900000</v>
      </c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</row>
    <row r="47" spans="2:28" ht="15.75"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</row>
    <row r="48" spans="2:28" ht="15.75"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</row>
    <row r="49" spans="2:28" ht="15.75">
      <c r="B49" s="176"/>
      <c r="C49" s="176"/>
      <c r="D49" s="176"/>
      <c r="E49" s="226" t="s">
        <v>53</v>
      </c>
      <c r="F49" s="226"/>
      <c r="G49" s="226" t="s">
        <v>75</v>
      </c>
      <c r="H49" s="226"/>
      <c r="I49" s="226"/>
      <c r="J49" s="22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</row>
    <row r="50" spans="2:28" ht="15.75">
      <c r="B50" s="176"/>
      <c r="C50" s="186"/>
      <c r="D50" s="186"/>
      <c r="E50" s="227" t="s">
        <v>55</v>
      </c>
      <c r="F50" s="227"/>
      <c r="G50" s="227" t="s">
        <v>72</v>
      </c>
      <c r="H50" s="227"/>
      <c r="I50" s="227" t="s">
        <v>73</v>
      </c>
      <c r="J50" s="227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</row>
    <row r="51" spans="2:28" ht="15.75">
      <c r="B51" s="176"/>
      <c r="C51" s="188" t="s">
        <v>56</v>
      </c>
      <c r="D51" s="188" t="s">
        <v>57</v>
      </c>
      <c r="E51" s="189" t="s">
        <v>59</v>
      </c>
      <c r="F51" s="189" t="s">
        <v>74</v>
      </c>
      <c r="G51" s="189" t="s">
        <v>60</v>
      </c>
      <c r="H51" s="189" t="s">
        <v>61</v>
      </c>
      <c r="I51" s="189" t="s">
        <v>60</v>
      </c>
      <c r="J51" s="189" t="s">
        <v>61</v>
      </c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</row>
    <row r="52" spans="2:28" ht="15.75">
      <c r="B52" s="176"/>
      <c r="C52" s="190" t="s">
        <v>62</v>
      </c>
      <c r="D52" s="190">
        <v>24</v>
      </c>
      <c r="E52" s="191">
        <v>185</v>
      </c>
      <c r="F52" s="191">
        <v>16</v>
      </c>
      <c r="G52" s="198">
        <v>1</v>
      </c>
      <c r="H52" s="198">
        <v>0</v>
      </c>
      <c r="I52" s="198">
        <v>0</v>
      </c>
      <c r="J52" s="191">
        <v>0</v>
      </c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</row>
    <row r="53" spans="2:28" ht="15.75">
      <c r="B53" s="176"/>
      <c r="C53" s="190" t="s">
        <v>64</v>
      </c>
      <c r="D53" s="190">
        <v>24</v>
      </c>
      <c r="E53" s="191">
        <v>145</v>
      </c>
      <c r="F53" s="191">
        <v>13</v>
      </c>
      <c r="G53" s="198">
        <v>0</v>
      </c>
      <c r="H53" s="198">
        <v>0</v>
      </c>
      <c r="I53" s="198">
        <v>0</v>
      </c>
      <c r="J53" s="191">
        <v>0</v>
      </c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</row>
    <row r="54" spans="2:28" ht="15.75">
      <c r="B54" s="176"/>
      <c r="C54" s="190" t="s">
        <v>65</v>
      </c>
      <c r="D54" s="190">
        <v>24</v>
      </c>
      <c r="E54" s="191">
        <v>153</v>
      </c>
      <c r="F54" s="191">
        <v>23</v>
      </c>
      <c r="G54" s="198">
        <v>0</v>
      </c>
      <c r="H54" s="198">
        <v>0</v>
      </c>
      <c r="I54" s="198">
        <v>0</v>
      </c>
      <c r="J54" s="191">
        <v>0</v>
      </c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</row>
    <row r="55" spans="2:28" ht="15.75">
      <c r="B55" s="176"/>
      <c r="C55" s="227" t="s">
        <v>66</v>
      </c>
      <c r="D55" s="227"/>
      <c r="E55" s="192">
        <f t="shared" ref="E55:J55" si="2">AVERAGE(E52:E54)</f>
        <v>161</v>
      </c>
      <c r="F55" s="192">
        <f t="shared" si="2"/>
        <v>17.333333333333332</v>
      </c>
      <c r="G55" s="192">
        <f t="shared" si="2"/>
        <v>0.33333333333333331</v>
      </c>
      <c r="H55" s="192">
        <f t="shared" si="2"/>
        <v>0</v>
      </c>
      <c r="I55" s="192">
        <f t="shared" si="2"/>
        <v>0</v>
      </c>
      <c r="J55" s="192">
        <f t="shared" si="2"/>
        <v>0</v>
      </c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</row>
    <row r="56" spans="2:28" ht="15.75">
      <c r="B56" s="176"/>
      <c r="C56" s="227" t="s">
        <v>67</v>
      </c>
      <c r="D56" s="227"/>
      <c r="E56" s="197">
        <f>(E55*10^5)*10</f>
        <v>161000000</v>
      </c>
      <c r="F56" s="194">
        <f>(F55*10^6)*10</f>
        <v>173333333.33333331</v>
      </c>
      <c r="G56" s="194">
        <f>(G55*10^1)*10</f>
        <v>33.333333333333329</v>
      </c>
      <c r="H56" s="194">
        <f>(H55*10^4)*10</f>
        <v>0</v>
      </c>
      <c r="I56" s="194">
        <f>(I55*10^4)*10</f>
        <v>0</v>
      </c>
      <c r="J56" s="194">
        <f>(J55*10^4)*10</f>
        <v>0</v>
      </c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</row>
    <row r="57" spans="2:28" ht="15.75">
      <c r="B57" s="176"/>
      <c r="C57" s="227"/>
      <c r="D57" s="227"/>
      <c r="E57" s="197">
        <f t="shared" ref="E57:J57" si="3">E56*100</f>
        <v>16100000000</v>
      </c>
      <c r="F57" s="196">
        <f t="shared" si="3"/>
        <v>17333333333.333332</v>
      </c>
      <c r="G57" s="196">
        <f t="shared" si="3"/>
        <v>3333.333333333333</v>
      </c>
      <c r="H57" s="196">
        <f t="shared" si="3"/>
        <v>0</v>
      </c>
      <c r="I57" s="196">
        <f t="shared" si="3"/>
        <v>0</v>
      </c>
      <c r="J57" s="196">
        <f t="shared" si="3"/>
        <v>0</v>
      </c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</row>
    <row r="58" spans="2:28" ht="15.75"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</row>
    <row r="59" spans="2:28" ht="15.75"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</row>
    <row r="60" spans="2:28" ht="15.75"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</row>
    <row r="61" spans="2:28" ht="15.75">
      <c r="B61" s="176"/>
      <c r="C61" s="176"/>
      <c r="D61" s="176"/>
      <c r="E61" s="226" t="s">
        <v>53</v>
      </c>
      <c r="F61" s="226"/>
      <c r="G61" s="226" t="s">
        <v>76</v>
      </c>
      <c r="H61" s="226"/>
      <c r="I61" s="226"/>
      <c r="J61" s="226"/>
      <c r="K61" s="176"/>
      <c r="L61" s="176"/>
      <c r="M61" s="176"/>
      <c r="N61" s="176"/>
      <c r="O61" s="176"/>
      <c r="P61" s="176"/>
      <c r="Q61" s="226" t="s">
        <v>53</v>
      </c>
      <c r="R61" s="226"/>
      <c r="S61" s="226" t="s">
        <v>76</v>
      </c>
      <c r="T61" s="226"/>
      <c r="U61" s="226"/>
      <c r="V61" s="226"/>
      <c r="W61" s="176"/>
      <c r="X61" s="176"/>
      <c r="Y61" s="176"/>
      <c r="Z61" s="176"/>
      <c r="AA61" s="176"/>
      <c r="AB61" s="176"/>
    </row>
    <row r="62" spans="2:28" ht="15.75">
      <c r="B62" s="176"/>
      <c r="C62" s="186"/>
      <c r="D62" s="186"/>
      <c r="E62" s="227" t="s">
        <v>55</v>
      </c>
      <c r="F62" s="227"/>
      <c r="G62" s="227" t="s">
        <v>72</v>
      </c>
      <c r="H62" s="227"/>
      <c r="I62" s="227" t="s">
        <v>73</v>
      </c>
      <c r="J62" s="227"/>
      <c r="K62" s="176"/>
      <c r="L62" s="176"/>
      <c r="M62" s="176"/>
      <c r="N62" s="176"/>
      <c r="O62" s="186"/>
      <c r="P62" s="186"/>
      <c r="Q62" s="227" t="s">
        <v>55</v>
      </c>
      <c r="R62" s="227"/>
      <c r="S62" s="227" t="s">
        <v>72</v>
      </c>
      <c r="T62" s="227"/>
      <c r="U62" s="227" t="s">
        <v>73</v>
      </c>
      <c r="V62" s="227"/>
      <c r="W62" s="176"/>
      <c r="X62" s="176"/>
      <c r="Y62" s="176"/>
      <c r="Z62" s="176"/>
      <c r="AA62" s="176"/>
      <c r="AB62" s="176"/>
    </row>
    <row r="63" spans="2:28" ht="15.75">
      <c r="B63" s="176"/>
      <c r="C63" s="188" t="s">
        <v>56</v>
      </c>
      <c r="D63" s="188" t="s">
        <v>57</v>
      </c>
      <c r="E63" s="189" t="s">
        <v>59</v>
      </c>
      <c r="F63" s="189" t="s">
        <v>74</v>
      </c>
      <c r="G63" s="189" t="s">
        <v>61</v>
      </c>
      <c r="H63" s="189" t="s">
        <v>69</v>
      </c>
      <c r="I63" s="189" t="s">
        <v>77</v>
      </c>
      <c r="J63" s="189" t="s">
        <v>78</v>
      </c>
      <c r="K63" s="176"/>
      <c r="L63" s="176"/>
      <c r="M63" s="176"/>
      <c r="N63" s="176"/>
      <c r="O63" s="188" t="s">
        <v>56</v>
      </c>
      <c r="P63" s="188" t="s">
        <v>57</v>
      </c>
      <c r="Q63" s="189" t="s">
        <v>59</v>
      </c>
      <c r="R63" s="189" t="s">
        <v>74</v>
      </c>
      <c r="S63" s="189" t="s">
        <v>61</v>
      </c>
      <c r="T63" s="189" t="s">
        <v>69</v>
      </c>
      <c r="U63" s="189" t="s">
        <v>79</v>
      </c>
      <c r="V63" s="189" t="s">
        <v>80</v>
      </c>
      <c r="W63" s="176"/>
      <c r="X63" s="176"/>
      <c r="Y63" s="176"/>
      <c r="Z63" s="176"/>
      <c r="AA63" s="176"/>
      <c r="AB63" s="176"/>
    </row>
    <row r="64" spans="2:28" ht="15.75">
      <c r="B64" s="176"/>
      <c r="C64" s="190" t="s">
        <v>62</v>
      </c>
      <c r="D64" s="190">
        <v>24</v>
      </c>
      <c r="E64" s="191">
        <v>25</v>
      </c>
      <c r="F64" s="191" t="s">
        <v>18</v>
      </c>
      <c r="G64" s="198">
        <v>22</v>
      </c>
      <c r="H64" s="198">
        <v>9</v>
      </c>
      <c r="I64" s="198">
        <v>60</v>
      </c>
      <c r="J64" s="191">
        <v>99</v>
      </c>
      <c r="K64" s="176"/>
      <c r="L64" s="176"/>
      <c r="M64" s="176"/>
      <c r="N64" s="176"/>
      <c r="O64" s="190" t="s">
        <v>62</v>
      </c>
      <c r="P64" s="190">
        <v>24</v>
      </c>
      <c r="Q64" s="191">
        <v>25</v>
      </c>
      <c r="R64" s="191" t="s">
        <v>18</v>
      </c>
      <c r="S64" s="198">
        <v>22</v>
      </c>
      <c r="T64" s="198">
        <v>9</v>
      </c>
      <c r="U64" s="198">
        <v>0</v>
      </c>
      <c r="V64" s="191">
        <v>0</v>
      </c>
      <c r="W64" s="176"/>
      <c r="X64" s="176"/>
      <c r="Y64" s="176"/>
      <c r="Z64" s="176"/>
      <c r="AA64" s="176"/>
      <c r="AB64" s="176"/>
    </row>
    <row r="65" spans="2:28" ht="15.75">
      <c r="B65" s="176"/>
      <c r="C65" s="190" t="s">
        <v>64</v>
      </c>
      <c r="D65" s="190">
        <v>24</v>
      </c>
      <c r="E65" s="191">
        <v>24</v>
      </c>
      <c r="F65" s="191" t="s">
        <v>18</v>
      </c>
      <c r="G65" s="198">
        <v>132</v>
      </c>
      <c r="H65" s="198">
        <v>16</v>
      </c>
      <c r="I65" s="198">
        <v>45</v>
      </c>
      <c r="J65" s="191">
        <v>149</v>
      </c>
      <c r="K65" s="176"/>
      <c r="L65" s="176"/>
      <c r="M65" s="176"/>
      <c r="N65" s="176"/>
      <c r="O65" s="190" t="s">
        <v>64</v>
      </c>
      <c r="P65" s="190">
        <v>24</v>
      </c>
      <c r="Q65" s="191">
        <v>24</v>
      </c>
      <c r="R65" s="191" t="s">
        <v>18</v>
      </c>
      <c r="S65" s="198">
        <v>132</v>
      </c>
      <c r="T65" s="198">
        <v>16</v>
      </c>
      <c r="U65" s="198">
        <v>0</v>
      </c>
      <c r="V65" s="191">
        <v>0</v>
      </c>
      <c r="W65" s="176"/>
      <c r="X65" s="176"/>
      <c r="Y65" s="176"/>
      <c r="Z65" s="176"/>
      <c r="AA65" s="176"/>
      <c r="AB65" s="176"/>
    </row>
    <row r="66" spans="2:28" ht="15.75">
      <c r="B66" s="176"/>
      <c r="C66" s="190" t="s">
        <v>65</v>
      </c>
      <c r="D66" s="190">
        <v>24</v>
      </c>
      <c r="E66" s="191">
        <v>30</v>
      </c>
      <c r="F66" s="191" t="s">
        <v>18</v>
      </c>
      <c r="G66" s="198">
        <v>101</v>
      </c>
      <c r="H66" s="198">
        <v>14</v>
      </c>
      <c r="I66" s="198">
        <v>84</v>
      </c>
      <c r="J66" s="191">
        <v>193</v>
      </c>
      <c r="K66" s="176"/>
      <c r="L66" s="176"/>
      <c r="M66" s="176"/>
      <c r="N66" s="176"/>
      <c r="O66" s="190" t="s">
        <v>65</v>
      </c>
      <c r="P66" s="190">
        <v>24</v>
      </c>
      <c r="Q66" s="191">
        <v>30</v>
      </c>
      <c r="R66" s="191" t="s">
        <v>18</v>
      </c>
      <c r="S66" s="198">
        <v>101</v>
      </c>
      <c r="T66" s="198">
        <v>14</v>
      </c>
      <c r="U66" s="198">
        <v>0</v>
      </c>
      <c r="V66" s="191">
        <v>0</v>
      </c>
      <c r="W66" s="176"/>
      <c r="X66" s="176"/>
      <c r="Y66" s="176"/>
      <c r="Z66" s="176"/>
      <c r="AA66" s="176"/>
      <c r="AB66" s="176"/>
    </row>
    <row r="67" spans="2:28" ht="15.75">
      <c r="B67" s="176"/>
      <c r="C67" s="227" t="s">
        <v>66</v>
      </c>
      <c r="D67" s="227"/>
      <c r="E67" s="192">
        <f t="shared" ref="E67:J67" si="4">AVERAGE(E64:E66)</f>
        <v>26.333333333333332</v>
      </c>
      <c r="F67" s="192" t="e">
        <f t="shared" si="4"/>
        <v>#DIV/0!</v>
      </c>
      <c r="G67" s="192">
        <f t="shared" si="4"/>
        <v>85</v>
      </c>
      <c r="H67" s="192">
        <f t="shared" si="4"/>
        <v>13</v>
      </c>
      <c r="I67" s="192">
        <f t="shared" si="4"/>
        <v>63</v>
      </c>
      <c r="J67" s="192">
        <f t="shared" si="4"/>
        <v>147</v>
      </c>
      <c r="K67" s="176"/>
      <c r="L67" s="176"/>
      <c r="M67" s="176"/>
      <c r="N67" s="176"/>
      <c r="O67" s="227" t="s">
        <v>66</v>
      </c>
      <c r="P67" s="227"/>
      <c r="Q67" s="192">
        <f t="shared" ref="Q67:V67" si="5">AVERAGE(Q64:Q66)</f>
        <v>26.333333333333332</v>
      </c>
      <c r="R67" s="192" t="e">
        <f t="shared" si="5"/>
        <v>#DIV/0!</v>
      </c>
      <c r="S67" s="192">
        <f t="shared" si="5"/>
        <v>85</v>
      </c>
      <c r="T67" s="192">
        <f t="shared" si="5"/>
        <v>13</v>
      </c>
      <c r="U67" s="192">
        <f t="shared" si="5"/>
        <v>0</v>
      </c>
      <c r="V67" s="192">
        <f t="shared" si="5"/>
        <v>0</v>
      </c>
      <c r="W67" s="176"/>
      <c r="X67" s="176"/>
      <c r="Y67" s="176"/>
      <c r="Z67" s="176"/>
      <c r="AA67" s="176"/>
      <c r="AB67" s="176"/>
    </row>
    <row r="68" spans="2:28" ht="15.75">
      <c r="B68" s="176"/>
      <c r="C68" s="227" t="s">
        <v>67</v>
      </c>
      <c r="D68" s="227"/>
      <c r="E68" s="197">
        <f>(E67*10^5)*10</f>
        <v>26333333.333333328</v>
      </c>
      <c r="F68" s="194" t="e">
        <f>(F67*10^4)*10</f>
        <v>#DIV/0!</v>
      </c>
      <c r="G68" s="194">
        <f>(G67*10^2)*10</f>
        <v>85000</v>
      </c>
      <c r="H68" s="194">
        <f>(H67*10^3)*10</f>
        <v>130000</v>
      </c>
      <c r="I68" s="194">
        <f>(I67*10^1)*10</f>
        <v>6300</v>
      </c>
      <c r="J68" s="194">
        <f>(J67*5)*10</f>
        <v>7350</v>
      </c>
      <c r="K68" s="176"/>
      <c r="L68" s="176"/>
      <c r="M68" s="176"/>
      <c r="N68" s="176"/>
      <c r="O68" s="227" t="s">
        <v>67</v>
      </c>
      <c r="P68" s="227"/>
      <c r="Q68" s="197">
        <f>(Q67*10^5)*10</f>
        <v>26333333.333333328</v>
      </c>
      <c r="R68" s="194" t="e">
        <f>(R67*10^4)*10</f>
        <v>#DIV/0!</v>
      </c>
      <c r="S68" s="194">
        <f>(S67*10^2)*10</f>
        <v>85000</v>
      </c>
      <c r="T68" s="194">
        <f>(T67*10^3)*10</f>
        <v>130000</v>
      </c>
      <c r="U68" s="194">
        <f>(U67*10^4)*10</f>
        <v>0</v>
      </c>
      <c r="V68" s="194">
        <f>(V67*10^4)*10</f>
        <v>0</v>
      </c>
      <c r="W68" s="176"/>
      <c r="X68" s="176"/>
      <c r="Y68" s="176"/>
      <c r="Z68" s="176"/>
      <c r="AA68" s="176"/>
      <c r="AB68" s="176"/>
    </row>
    <row r="69" spans="2:28" ht="15.75">
      <c r="B69" s="176"/>
      <c r="C69" s="227"/>
      <c r="D69" s="227"/>
      <c r="E69" s="197">
        <f t="shared" ref="E69:J69" si="6">E68*100</f>
        <v>2633333333.333333</v>
      </c>
      <c r="F69" s="196" t="e">
        <f t="shared" si="6"/>
        <v>#DIV/0!</v>
      </c>
      <c r="G69" s="196">
        <f t="shared" si="6"/>
        <v>8500000</v>
      </c>
      <c r="H69" s="196">
        <f t="shared" si="6"/>
        <v>13000000</v>
      </c>
      <c r="I69" s="196">
        <f t="shared" si="6"/>
        <v>630000</v>
      </c>
      <c r="J69" s="196">
        <f t="shared" si="6"/>
        <v>735000</v>
      </c>
      <c r="K69" s="176"/>
      <c r="L69" s="176"/>
      <c r="M69" s="176"/>
      <c r="N69" s="176"/>
      <c r="O69" s="227"/>
      <c r="P69" s="227"/>
      <c r="Q69" s="197">
        <f t="shared" ref="Q69:V69" si="7">Q68*100</f>
        <v>2633333333.333333</v>
      </c>
      <c r="R69" s="196" t="e">
        <f t="shared" si="7"/>
        <v>#DIV/0!</v>
      </c>
      <c r="S69" s="196">
        <f t="shared" si="7"/>
        <v>8500000</v>
      </c>
      <c r="T69" s="196">
        <f t="shared" si="7"/>
        <v>13000000</v>
      </c>
      <c r="U69" s="196">
        <f t="shared" si="7"/>
        <v>0</v>
      </c>
      <c r="V69" s="196">
        <f t="shared" si="7"/>
        <v>0</v>
      </c>
      <c r="W69" s="176"/>
      <c r="X69" s="176"/>
      <c r="Y69" s="176"/>
      <c r="Z69" s="176"/>
      <c r="AA69" s="176"/>
      <c r="AB69" s="176"/>
    </row>
    <row r="70" spans="2:28" ht="15.75">
      <c r="B70" s="176"/>
      <c r="C70" s="176"/>
      <c r="D70" s="176"/>
      <c r="E70" s="176"/>
      <c r="F70" s="176"/>
      <c r="G70" s="176"/>
      <c r="H70" s="176"/>
      <c r="I70" s="176" t="s">
        <v>81</v>
      </c>
      <c r="J70" s="187">
        <f>AVERAGE(I69:J69)</f>
        <v>682500</v>
      </c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</row>
    <row r="71" spans="2:28" ht="15.75"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</row>
    <row r="72" spans="2:28" ht="15.75"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</row>
    <row r="73" spans="2:28" ht="15.75">
      <c r="B73" s="176"/>
      <c r="C73" s="176"/>
      <c r="D73" s="176"/>
      <c r="E73" s="226" t="s">
        <v>53</v>
      </c>
      <c r="F73" s="226"/>
      <c r="G73" s="226" t="s">
        <v>82</v>
      </c>
      <c r="H73" s="226"/>
      <c r="I73" s="226"/>
      <c r="J73" s="22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</row>
    <row r="74" spans="2:28" ht="15.75">
      <c r="B74" s="176"/>
      <c r="C74" s="186"/>
      <c r="D74" s="186"/>
      <c r="E74" s="227" t="s">
        <v>55</v>
      </c>
      <c r="F74" s="227"/>
      <c r="G74" s="227" t="s">
        <v>72</v>
      </c>
      <c r="H74" s="227"/>
      <c r="I74" s="227" t="s">
        <v>73</v>
      </c>
      <c r="J74" s="227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</row>
    <row r="75" spans="2:28" ht="15.75">
      <c r="B75" s="176"/>
      <c r="C75" s="188" t="s">
        <v>56</v>
      </c>
      <c r="D75" s="188" t="s">
        <v>57</v>
      </c>
      <c r="E75" s="189" t="s">
        <v>59</v>
      </c>
      <c r="F75" s="189" t="s">
        <v>74</v>
      </c>
      <c r="G75" s="189" t="s">
        <v>60</v>
      </c>
      <c r="H75" s="189" t="s">
        <v>61</v>
      </c>
      <c r="I75" s="189" t="s">
        <v>77</v>
      </c>
      <c r="J75" s="189" t="s">
        <v>79</v>
      </c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</row>
    <row r="76" spans="2:28" ht="15.75">
      <c r="B76" s="176"/>
      <c r="C76" s="190" t="s">
        <v>62</v>
      </c>
      <c r="D76" s="190">
        <v>24</v>
      </c>
      <c r="E76" s="191">
        <v>111</v>
      </c>
      <c r="F76" s="191" t="s">
        <v>18</v>
      </c>
      <c r="G76" s="176"/>
      <c r="H76" s="198">
        <v>216</v>
      </c>
      <c r="I76" s="198">
        <v>2</v>
      </c>
      <c r="J76" s="191">
        <v>9</v>
      </c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</row>
    <row r="77" spans="2:28" ht="15.75">
      <c r="B77" s="176"/>
      <c r="C77" s="190" t="s">
        <v>64</v>
      </c>
      <c r="D77" s="190">
        <v>24</v>
      </c>
      <c r="E77" s="191">
        <v>121</v>
      </c>
      <c r="F77" s="191" t="s">
        <v>18</v>
      </c>
      <c r="G77" s="198">
        <v>132</v>
      </c>
      <c r="H77" s="198">
        <v>136</v>
      </c>
      <c r="I77" s="198">
        <v>3</v>
      </c>
      <c r="J77" s="191">
        <v>7</v>
      </c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</row>
    <row r="78" spans="2:28" ht="15.75">
      <c r="B78" s="176"/>
      <c r="C78" s="190" t="s">
        <v>65</v>
      </c>
      <c r="D78" s="190">
        <v>24</v>
      </c>
      <c r="E78" s="191">
        <v>124</v>
      </c>
      <c r="F78" s="191" t="s">
        <v>18</v>
      </c>
      <c r="G78" s="198">
        <v>101</v>
      </c>
      <c r="H78" s="198">
        <v>180</v>
      </c>
      <c r="I78" s="198">
        <v>1</v>
      </c>
      <c r="J78" s="191">
        <v>6</v>
      </c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</row>
    <row r="79" spans="2:28" ht="15.75">
      <c r="B79" s="176"/>
      <c r="C79" s="227" t="s">
        <v>66</v>
      </c>
      <c r="D79" s="227"/>
      <c r="E79" s="192">
        <f t="shared" ref="E79:J79" si="8">AVERAGE(E76:E78)</f>
        <v>118.66666666666667</v>
      </c>
      <c r="F79" s="192" t="e">
        <f t="shared" si="8"/>
        <v>#DIV/0!</v>
      </c>
      <c r="G79" s="192">
        <f t="shared" si="8"/>
        <v>116.5</v>
      </c>
      <c r="H79" s="192">
        <f t="shared" si="8"/>
        <v>177.33333333333334</v>
      </c>
      <c r="I79" s="192">
        <f t="shared" si="8"/>
        <v>2</v>
      </c>
      <c r="J79" s="192">
        <f t="shared" si="8"/>
        <v>7.333333333333333</v>
      </c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</row>
    <row r="80" spans="2:28" ht="15.75">
      <c r="B80" s="176"/>
      <c r="C80" s="227" t="s">
        <v>67</v>
      </c>
      <c r="D80" s="227"/>
      <c r="E80" s="197">
        <f>(E79*10^5)*10</f>
        <v>118666666.66666669</v>
      </c>
      <c r="F80" s="194" t="e">
        <f>(F79*10^4)*10</f>
        <v>#DIV/0!</v>
      </c>
      <c r="G80" s="194">
        <f>(G79*10^1)*10</f>
        <v>11650</v>
      </c>
      <c r="H80" s="194">
        <f>(H79*10^2)*10</f>
        <v>177333.33333333337</v>
      </c>
      <c r="I80" s="194">
        <f>(I79*10^1)*10</f>
        <v>200</v>
      </c>
      <c r="J80" s="194">
        <f>(J79*10^2)*10</f>
        <v>7333.3333333333321</v>
      </c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</row>
    <row r="81" spans="2:28" ht="15.75">
      <c r="B81" s="176"/>
      <c r="C81" s="227"/>
      <c r="D81" s="227"/>
      <c r="E81" s="197">
        <f t="shared" ref="E81:J81" si="9">E80*100</f>
        <v>11866666666.666668</v>
      </c>
      <c r="F81" s="196" t="e">
        <f t="shared" si="9"/>
        <v>#DIV/0!</v>
      </c>
      <c r="G81" s="196">
        <f t="shared" si="9"/>
        <v>1165000</v>
      </c>
      <c r="H81" s="196">
        <f t="shared" si="9"/>
        <v>17733333.333333336</v>
      </c>
      <c r="I81" s="196">
        <f t="shared" si="9"/>
        <v>20000</v>
      </c>
      <c r="J81" s="196">
        <f t="shared" si="9"/>
        <v>733333.33333333326</v>
      </c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</row>
    <row r="82" spans="2:28" ht="15.75"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</row>
    <row r="83" spans="2:28" ht="15.75">
      <c r="B83" s="176"/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</row>
    <row r="84" spans="2:28" ht="15.75"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</row>
    <row r="85" spans="2:28" ht="15.75">
      <c r="B85" s="176"/>
      <c r="C85" s="176"/>
      <c r="D85" s="176"/>
      <c r="E85" s="226" t="s">
        <v>53</v>
      </c>
      <c r="F85" s="226"/>
      <c r="G85" s="226" t="s">
        <v>83</v>
      </c>
      <c r="H85" s="226"/>
      <c r="I85" s="226"/>
      <c r="J85" s="22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</row>
    <row r="86" spans="2:28" ht="15.75">
      <c r="B86" s="176"/>
      <c r="C86" s="186"/>
      <c r="D86" s="186"/>
      <c r="E86" s="227" t="s">
        <v>55</v>
      </c>
      <c r="F86" s="227"/>
      <c r="G86" s="227" t="s">
        <v>72</v>
      </c>
      <c r="H86" s="227"/>
      <c r="I86" s="227" t="s">
        <v>73</v>
      </c>
      <c r="J86" s="227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</row>
    <row r="87" spans="2:28" ht="15.75">
      <c r="B87" s="176"/>
      <c r="C87" s="188" t="s">
        <v>56</v>
      </c>
      <c r="D87" s="188" t="s">
        <v>57</v>
      </c>
      <c r="E87" s="189" t="s">
        <v>59</v>
      </c>
      <c r="F87" s="189" t="s">
        <v>74</v>
      </c>
      <c r="G87" s="189" t="s">
        <v>61</v>
      </c>
      <c r="H87" s="189" t="s">
        <v>69</v>
      </c>
      <c r="I87" s="189" t="s">
        <v>79</v>
      </c>
      <c r="J87" s="189" t="s">
        <v>80</v>
      </c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</row>
    <row r="88" spans="2:28" ht="15.75">
      <c r="B88" s="176"/>
      <c r="C88" s="190" t="s">
        <v>62</v>
      </c>
      <c r="D88" s="190">
        <v>24</v>
      </c>
      <c r="E88" s="191">
        <v>61</v>
      </c>
      <c r="F88" s="191" t="s">
        <v>18</v>
      </c>
      <c r="G88" s="198">
        <v>1</v>
      </c>
      <c r="H88" s="198">
        <v>0</v>
      </c>
      <c r="I88" s="198">
        <v>6</v>
      </c>
      <c r="J88" s="191">
        <v>0</v>
      </c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</row>
    <row r="89" spans="2:28" ht="15.75">
      <c r="B89" s="176"/>
      <c r="C89" s="190" t="s">
        <v>64</v>
      </c>
      <c r="D89" s="190">
        <v>24</v>
      </c>
      <c r="E89" s="191">
        <v>70</v>
      </c>
      <c r="F89" s="191" t="s">
        <v>18</v>
      </c>
      <c r="G89" s="198">
        <v>0</v>
      </c>
      <c r="H89" s="198">
        <v>0</v>
      </c>
      <c r="I89" s="198">
        <v>3</v>
      </c>
      <c r="J89" s="191">
        <v>0</v>
      </c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</row>
    <row r="90" spans="2:28" ht="15.75">
      <c r="B90" s="176"/>
      <c r="C90" s="190" t="s">
        <v>65</v>
      </c>
      <c r="D90" s="190">
        <v>24</v>
      </c>
      <c r="E90" s="191">
        <v>88</v>
      </c>
      <c r="F90" s="191" t="s">
        <v>18</v>
      </c>
      <c r="G90" s="198">
        <v>0</v>
      </c>
      <c r="H90" s="198">
        <v>0</v>
      </c>
      <c r="I90" s="198">
        <v>2</v>
      </c>
      <c r="J90" s="191">
        <v>0</v>
      </c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</row>
    <row r="91" spans="2:28" ht="15.75">
      <c r="B91" s="176"/>
      <c r="C91" s="227" t="s">
        <v>66</v>
      </c>
      <c r="D91" s="227"/>
      <c r="E91" s="192">
        <f t="shared" ref="E91:J91" si="10">AVERAGE(E88:E90)</f>
        <v>73</v>
      </c>
      <c r="F91" s="192" t="e">
        <f t="shared" si="10"/>
        <v>#DIV/0!</v>
      </c>
      <c r="G91" s="192">
        <f t="shared" si="10"/>
        <v>0.33333333333333331</v>
      </c>
      <c r="H91" s="192">
        <f t="shared" si="10"/>
        <v>0</v>
      </c>
      <c r="I91" s="192">
        <f t="shared" si="10"/>
        <v>3.6666666666666665</v>
      </c>
      <c r="J91" s="192">
        <f t="shared" si="10"/>
        <v>0</v>
      </c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</row>
    <row r="92" spans="2:28" ht="15.75">
      <c r="B92" s="176"/>
      <c r="C92" s="227" t="s">
        <v>67</v>
      </c>
      <c r="D92" s="227"/>
      <c r="E92" s="197">
        <f>(E91*10^5)*10</f>
        <v>73000000</v>
      </c>
      <c r="F92" s="194" t="e">
        <f>(F91*10^4)*10</f>
        <v>#DIV/0!</v>
      </c>
      <c r="G92" s="194">
        <f>(G91*10^2)*10</f>
        <v>333.33333333333326</v>
      </c>
      <c r="H92" s="194">
        <f>(H91*10^4)*10</f>
        <v>0</v>
      </c>
      <c r="I92" s="194">
        <f>(I91*10^2)*10</f>
        <v>3666.6666666666661</v>
      </c>
      <c r="J92" s="194">
        <f>(J91*10^4)*10</f>
        <v>0</v>
      </c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</row>
    <row r="93" spans="2:28" ht="15.75">
      <c r="B93" s="176"/>
      <c r="C93" s="227"/>
      <c r="D93" s="227"/>
      <c r="E93" s="197">
        <f t="shared" ref="E93:J93" si="11">E92*100</f>
        <v>7300000000</v>
      </c>
      <c r="F93" s="196" t="e">
        <f t="shared" si="11"/>
        <v>#DIV/0!</v>
      </c>
      <c r="G93" s="196">
        <f t="shared" si="11"/>
        <v>33333.333333333328</v>
      </c>
      <c r="H93" s="196">
        <f t="shared" si="11"/>
        <v>0</v>
      </c>
      <c r="I93" s="196">
        <f t="shared" si="11"/>
        <v>366666.66666666663</v>
      </c>
      <c r="J93" s="196">
        <f t="shared" si="11"/>
        <v>0</v>
      </c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</row>
    <row r="94" spans="2:28" ht="15.75"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</row>
    <row r="95" spans="2:28" ht="15.75"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</row>
    <row r="96" spans="2:28" ht="15.75"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</row>
    <row r="97" spans="2:28" ht="15.75">
      <c r="B97" s="176"/>
      <c r="C97" s="176"/>
      <c r="D97" s="176"/>
      <c r="E97" s="226" t="s">
        <v>53</v>
      </c>
      <c r="F97" s="226"/>
      <c r="G97" s="226" t="s">
        <v>84</v>
      </c>
      <c r="H97" s="226"/>
      <c r="I97" s="226"/>
      <c r="J97" s="22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</row>
    <row r="98" spans="2:28" ht="15.75">
      <c r="B98" s="176"/>
      <c r="C98" s="186"/>
      <c r="D98" s="186"/>
      <c r="E98" s="227" t="s">
        <v>55</v>
      </c>
      <c r="F98" s="227"/>
      <c r="G98" s="227" t="s">
        <v>72</v>
      </c>
      <c r="H98" s="227"/>
      <c r="I98" s="227" t="s">
        <v>73</v>
      </c>
      <c r="J98" s="227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</row>
    <row r="99" spans="2:28" ht="15.75">
      <c r="B99" s="176"/>
      <c r="C99" s="188" t="s">
        <v>56</v>
      </c>
      <c r="D99" s="188" t="s">
        <v>57</v>
      </c>
      <c r="E99" s="189" t="s">
        <v>59</v>
      </c>
      <c r="F99" s="189" t="s">
        <v>74</v>
      </c>
      <c r="G99" s="189" t="s">
        <v>61</v>
      </c>
      <c r="H99" s="189" t="s">
        <v>69</v>
      </c>
      <c r="I99" s="189" t="s">
        <v>79</v>
      </c>
      <c r="J99" s="189" t="s">
        <v>80</v>
      </c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</row>
    <row r="100" spans="2:28" ht="15.75">
      <c r="B100" s="176"/>
      <c r="C100" s="190" t="s">
        <v>62</v>
      </c>
      <c r="D100" s="190">
        <v>24</v>
      </c>
      <c r="E100" s="191">
        <v>269</v>
      </c>
      <c r="F100" s="191" t="s">
        <v>18</v>
      </c>
      <c r="G100" s="198">
        <v>6</v>
      </c>
      <c r="H100" s="198">
        <v>1</v>
      </c>
      <c r="I100" s="198">
        <v>0</v>
      </c>
      <c r="J100" s="191">
        <v>0</v>
      </c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</row>
    <row r="101" spans="2:28" ht="15.75">
      <c r="B101" s="176"/>
      <c r="C101" s="190" t="s">
        <v>64</v>
      </c>
      <c r="D101" s="190">
        <v>24</v>
      </c>
      <c r="E101" s="191">
        <v>231</v>
      </c>
      <c r="F101" s="191" t="s">
        <v>18</v>
      </c>
      <c r="G101" s="198">
        <v>3</v>
      </c>
      <c r="H101" s="198">
        <v>0</v>
      </c>
      <c r="I101" s="198">
        <v>1</v>
      </c>
      <c r="J101" s="191">
        <v>0</v>
      </c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</row>
    <row r="102" spans="2:28" ht="15.75">
      <c r="B102" s="176"/>
      <c r="C102" s="190" t="s">
        <v>65</v>
      </c>
      <c r="D102" s="190">
        <v>24</v>
      </c>
      <c r="E102" s="191">
        <v>195</v>
      </c>
      <c r="F102" s="191" t="s">
        <v>18</v>
      </c>
      <c r="G102" s="198">
        <v>8</v>
      </c>
      <c r="H102" s="198">
        <v>0</v>
      </c>
      <c r="I102" s="198">
        <v>2</v>
      </c>
      <c r="J102" s="191">
        <v>0</v>
      </c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</row>
    <row r="103" spans="2:28" ht="15.75">
      <c r="B103" s="176"/>
      <c r="C103" s="227" t="s">
        <v>66</v>
      </c>
      <c r="D103" s="227"/>
      <c r="E103" s="192">
        <f t="shared" ref="E103:J103" si="12">AVERAGE(E100:E102)</f>
        <v>231.66666666666666</v>
      </c>
      <c r="F103" s="192" t="e">
        <f t="shared" si="12"/>
        <v>#DIV/0!</v>
      </c>
      <c r="G103" s="192">
        <f t="shared" si="12"/>
        <v>5.666666666666667</v>
      </c>
      <c r="H103" s="192">
        <f t="shared" si="12"/>
        <v>0.33333333333333331</v>
      </c>
      <c r="I103" s="192">
        <f t="shared" si="12"/>
        <v>1</v>
      </c>
      <c r="J103" s="192">
        <f t="shared" si="12"/>
        <v>0</v>
      </c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</row>
    <row r="104" spans="2:28" ht="15.75">
      <c r="B104" s="176"/>
      <c r="C104" s="227" t="s">
        <v>67</v>
      </c>
      <c r="D104" s="227"/>
      <c r="E104" s="197">
        <f>(E103*10^5)*10</f>
        <v>231666666.66666663</v>
      </c>
      <c r="F104" s="194" t="e">
        <f>(F103*10^4)*10</f>
        <v>#DIV/0!</v>
      </c>
      <c r="G104" s="194">
        <f>(G103*10^2)*10</f>
        <v>5666.6666666666679</v>
      </c>
      <c r="H104" s="194">
        <f>(H103*10^3)*10</f>
        <v>3333.333333333333</v>
      </c>
      <c r="I104" s="194">
        <f>(I103*10^2)*10</f>
        <v>1000</v>
      </c>
      <c r="J104" s="194">
        <f>(J103*10^4)*10</f>
        <v>0</v>
      </c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</row>
    <row r="105" spans="2:28" ht="15.75">
      <c r="B105" s="176"/>
      <c r="C105" s="227"/>
      <c r="D105" s="227"/>
      <c r="E105" s="197">
        <f t="shared" ref="E105:J105" si="13">E104*100</f>
        <v>23166666666.666664</v>
      </c>
      <c r="F105" s="196" t="e">
        <f t="shared" si="13"/>
        <v>#DIV/0!</v>
      </c>
      <c r="G105" s="196">
        <f t="shared" si="13"/>
        <v>566666.66666666674</v>
      </c>
      <c r="H105" s="196">
        <f t="shared" si="13"/>
        <v>333333.33333333331</v>
      </c>
      <c r="I105" s="196">
        <f t="shared" si="13"/>
        <v>100000</v>
      </c>
      <c r="J105" s="196">
        <f t="shared" si="13"/>
        <v>0</v>
      </c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</row>
    <row r="106" spans="2:28" ht="15.75">
      <c r="B106" s="176"/>
      <c r="C106" s="176"/>
      <c r="D106" s="176"/>
      <c r="E106" s="176"/>
      <c r="F106" s="176"/>
      <c r="G106" s="176"/>
      <c r="H106" s="176"/>
      <c r="I106" s="176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</row>
    <row r="107" spans="2:28" ht="15.75"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</row>
    <row r="108" spans="2:28" ht="15.75"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</row>
    <row r="109" spans="2:28" ht="15.75">
      <c r="B109" s="176"/>
      <c r="C109" s="176"/>
      <c r="D109" s="176"/>
      <c r="E109" s="226" t="s">
        <v>53</v>
      </c>
      <c r="F109" s="226"/>
      <c r="G109" s="226" t="s">
        <v>85</v>
      </c>
      <c r="H109" s="226"/>
      <c r="I109" s="226"/>
      <c r="J109" s="226"/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</row>
    <row r="110" spans="2:28" ht="15.75">
      <c r="B110" s="176"/>
      <c r="C110" s="186"/>
      <c r="D110" s="186"/>
      <c r="E110" s="227" t="s">
        <v>55</v>
      </c>
      <c r="F110" s="227"/>
      <c r="G110" s="227" t="s">
        <v>72</v>
      </c>
      <c r="H110" s="227"/>
      <c r="I110" s="227" t="s">
        <v>73</v>
      </c>
      <c r="J110" s="227"/>
      <c r="K110" s="176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</row>
    <row r="111" spans="2:28" ht="15.75">
      <c r="B111" s="176"/>
      <c r="C111" s="188" t="s">
        <v>56</v>
      </c>
      <c r="D111" s="188" t="s">
        <v>57</v>
      </c>
      <c r="E111" s="189" t="s">
        <v>59</v>
      </c>
      <c r="F111" s="189" t="s">
        <v>74</v>
      </c>
      <c r="G111" s="189" t="s">
        <v>60</v>
      </c>
      <c r="H111" s="189" t="s">
        <v>61</v>
      </c>
      <c r="I111" s="189" t="s">
        <v>77</v>
      </c>
      <c r="J111" s="189" t="s">
        <v>79</v>
      </c>
      <c r="K111" s="176"/>
      <c r="L111" s="176"/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</row>
    <row r="112" spans="2:28" ht="15.75">
      <c r="B112" s="176"/>
      <c r="C112" s="190" t="s">
        <v>62</v>
      </c>
      <c r="D112" s="190">
        <v>24</v>
      </c>
      <c r="E112" s="191">
        <v>137</v>
      </c>
      <c r="F112" s="191" t="s">
        <v>18</v>
      </c>
      <c r="G112" s="198">
        <v>45</v>
      </c>
      <c r="H112" s="198">
        <v>1</v>
      </c>
      <c r="I112" s="191">
        <v>0</v>
      </c>
      <c r="J112" s="191">
        <v>0</v>
      </c>
      <c r="K112" s="176"/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</row>
    <row r="113" spans="2:28" ht="15.75">
      <c r="B113" s="176"/>
      <c r="C113" s="190" t="s">
        <v>64</v>
      </c>
      <c r="D113" s="190">
        <v>24</v>
      </c>
      <c r="E113" s="191">
        <v>207</v>
      </c>
      <c r="F113" s="191" t="s">
        <v>18</v>
      </c>
      <c r="G113" s="198">
        <v>41</v>
      </c>
      <c r="H113" s="198">
        <v>0</v>
      </c>
      <c r="I113" s="191">
        <v>0</v>
      </c>
      <c r="J113" s="191">
        <v>0</v>
      </c>
      <c r="K113" s="176"/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</row>
    <row r="114" spans="2:28" ht="15.75">
      <c r="B114" s="176"/>
      <c r="C114" s="190" t="s">
        <v>65</v>
      </c>
      <c r="D114" s="190">
        <v>24</v>
      </c>
      <c r="E114" s="191">
        <v>199</v>
      </c>
      <c r="F114" s="191" t="s">
        <v>18</v>
      </c>
      <c r="G114" s="198">
        <v>39</v>
      </c>
      <c r="H114" s="198">
        <v>0</v>
      </c>
      <c r="I114" s="191">
        <v>0</v>
      </c>
      <c r="J114" s="191">
        <v>0</v>
      </c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</row>
    <row r="115" spans="2:28" ht="15.75">
      <c r="B115" s="176"/>
      <c r="C115" s="227" t="s">
        <v>66</v>
      </c>
      <c r="D115" s="227"/>
      <c r="E115" s="192">
        <f t="shared" ref="E115:J115" si="14">AVERAGE(E112:E114)</f>
        <v>181</v>
      </c>
      <c r="F115" s="192" t="e">
        <f t="shared" si="14"/>
        <v>#DIV/0!</v>
      </c>
      <c r="G115" s="192">
        <f t="shared" si="14"/>
        <v>41.666666666666664</v>
      </c>
      <c r="H115" s="192">
        <f t="shared" si="14"/>
        <v>0.33333333333333331</v>
      </c>
      <c r="I115" s="192">
        <f t="shared" si="14"/>
        <v>0</v>
      </c>
      <c r="J115" s="192">
        <f t="shared" si="14"/>
        <v>0</v>
      </c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</row>
    <row r="116" spans="2:28" ht="15.75">
      <c r="B116" s="176"/>
      <c r="C116" s="227" t="s">
        <v>67</v>
      </c>
      <c r="D116" s="227"/>
      <c r="E116" s="197">
        <f>(E115*10^5)*10</f>
        <v>181000000</v>
      </c>
      <c r="F116" s="194" t="e">
        <f>(F115*10^4)*10</f>
        <v>#DIV/0!</v>
      </c>
      <c r="G116" s="194">
        <f>(G115*10^1)*10</f>
        <v>4166.6666666666661</v>
      </c>
      <c r="H116" s="194">
        <f>(H115*10^4)*10</f>
        <v>33333.333333333328</v>
      </c>
      <c r="I116" s="194">
        <f>(I115*10^4)*10</f>
        <v>0</v>
      </c>
      <c r="J116" s="194">
        <f>(J115*10^4)*10</f>
        <v>0</v>
      </c>
      <c r="K116" s="176"/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</row>
    <row r="117" spans="2:28" ht="15.75">
      <c r="B117" s="176"/>
      <c r="C117" s="227"/>
      <c r="D117" s="227"/>
      <c r="E117" s="197">
        <f t="shared" ref="E117:J117" si="15">E116*100</f>
        <v>18100000000</v>
      </c>
      <c r="F117" s="196" t="e">
        <f t="shared" si="15"/>
        <v>#DIV/0!</v>
      </c>
      <c r="G117" s="196">
        <f t="shared" si="15"/>
        <v>416666.66666666663</v>
      </c>
      <c r="H117" s="196">
        <f t="shared" si="15"/>
        <v>3333333.333333333</v>
      </c>
      <c r="I117" s="196">
        <f t="shared" si="15"/>
        <v>0</v>
      </c>
      <c r="J117" s="196">
        <f t="shared" si="15"/>
        <v>0</v>
      </c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</row>
    <row r="118" spans="2:28" ht="15.75">
      <c r="B118" s="176"/>
      <c r="C118" s="176"/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</row>
    <row r="119" spans="2:28" ht="15.75">
      <c r="B119" s="176"/>
      <c r="C119" s="176"/>
      <c r="D119" s="176"/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</row>
    <row r="120" spans="2:28" ht="15.75"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</row>
    <row r="121" spans="2:28" ht="15.75">
      <c r="B121" s="176"/>
      <c r="C121" s="176"/>
      <c r="D121" s="176"/>
      <c r="E121" s="226" t="s">
        <v>53</v>
      </c>
      <c r="F121" s="226"/>
      <c r="G121" s="226" t="s">
        <v>86</v>
      </c>
      <c r="H121" s="226"/>
      <c r="I121" s="226"/>
      <c r="J121" s="22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</row>
    <row r="122" spans="2:28" ht="15.75">
      <c r="B122" s="176"/>
      <c r="C122" s="186"/>
      <c r="D122" s="186"/>
      <c r="E122" s="227" t="s">
        <v>55</v>
      </c>
      <c r="F122" s="227"/>
      <c r="G122" s="227" t="s">
        <v>72</v>
      </c>
      <c r="H122" s="227"/>
      <c r="I122" s="227" t="s">
        <v>73</v>
      </c>
      <c r="J122" s="227"/>
      <c r="K122" s="176"/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</row>
    <row r="123" spans="2:28" ht="15.75">
      <c r="B123" s="176"/>
      <c r="C123" s="188" t="s">
        <v>56</v>
      </c>
      <c r="D123" s="188" t="s">
        <v>57</v>
      </c>
      <c r="E123" s="189" t="s">
        <v>59</v>
      </c>
      <c r="F123" s="189" t="s">
        <v>74</v>
      </c>
      <c r="G123" s="189" t="s">
        <v>58</v>
      </c>
      <c r="H123" s="189" t="s">
        <v>59</v>
      </c>
      <c r="I123" s="189" t="s">
        <v>79</v>
      </c>
      <c r="J123" s="189" t="s">
        <v>80</v>
      </c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</row>
    <row r="124" spans="2:28" ht="15.75">
      <c r="B124" s="176"/>
      <c r="C124" s="190" t="s">
        <v>62</v>
      </c>
      <c r="D124" s="190">
        <v>24</v>
      </c>
      <c r="E124" s="191">
        <v>172</v>
      </c>
      <c r="F124" s="191" t="s">
        <v>18</v>
      </c>
      <c r="G124" s="198" t="s">
        <v>63</v>
      </c>
      <c r="H124" s="198">
        <v>80</v>
      </c>
      <c r="I124" s="198" t="s">
        <v>63</v>
      </c>
      <c r="J124" s="191">
        <v>55</v>
      </c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</row>
    <row r="125" spans="2:28" ht="15.75">
      <c r="B125" s="176"/>
      <c r="C125" s="190" t="s">
        <v>64</v>
      </c>
      <c r="D125" s="190">
        <v>24</v>
      </c>
      <c r="E125" s="191">
        <v>109</v>
      </c>
      <c r="F125" s="191" t="s">
        <v>18</v>
      </c>
      <c r="G125" s="198" t="s">
        <v>63</v>
      </c>
      <c r="H125" s="198">
        <v>50</v>
      </c>
      <c r="I125" s="198" t="s">
        <v>63</v>
      </c>
      <c r="J125" s="191">
        <v>94</v>
      </c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</row>
    <row r="126" spans="2:28" ht="15.75">
      <c r="B126" s="176"/>
      <c r="C126" s="190" t="s">
        <v>65</v>
      </c>
      <c r="D126" s="190">
        <v>24</v>
      </c>
      <c r="E126" s="191">
        <v>185</v>
      </c>
      <c r="F126" s="191" t="s">
        <v>18</v>
      </c>
      <c r="G126" s="198" t="s">
        <v>63</v>
      </c>
      <c r="H126" s="198">
        <v>62</v>
      </c>
      <c r="I126" s="198" t="s">
        <v>63</v>
      </c>
      <c r="J126" s="191">
        <v>135</v>
      </c>
      <c r="K126" s="176"/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</row>
    <row r="127" spans="2:28" ht="15.75">
      <c r="B127" s="176"/>
      <c r="C127" s="227" t="s">
        <v>66</v>
      </c>
      <c r="D127" s="227"/>
      <c r="E127" s="192">
        <f t="shared" ref="E127:J127" si="16">AVERAGE(E124:E126)</f>
        <v>155.33333333333334</v>
      </c>
      <c r="F127" s="192" t="e">
        <f t="shared" si="16"/>
        <v>#DIV/0!</v>
      </c>
      <c r="G127" s="192" t="e">
        <f t="shared" si="16"/>
        <v>#DIV/0!</v>
      </c>
      <c r="H127" s="192">
        <f t="shared" si="16"/>
        <v>64</v>
      </c>
      <c r="I127" s="192" t="e">
        <f t="shared" si="16"/>
        <v>#DIV/0!</v>
      </c>
      <c r="J127" s="192">
        <f t="shared" si="16"/>
        <v>94.666666666666671</v>
      </c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</row>
    <row r="128" spans="2:28" ht="15.75">
      <c r="B128" s="176"/>
      <c r="C128" s="227" t="s">
        <v>67</v>
      </c>
      <c r="D128" s="227"/>
      <c r="E128" s="197">
        <f>(E127*10^5)*10</f>
        <v>155333333.33333334</v>
      </c>
      <c r="F128" s="194" t="e">
        <f>(F127*10^4)*10</f>
        <v>#DIV/0!</v>
      </c>
      <c r="G128" s="194" t="e">
        <f>(G127*10^1)*10</f>
        <v>#DIV/0!</v>
      </c>
      <c r="H128" s="194">
        <f>(H127*10^5)*10</f>
        <v>64000000</v>
      </c>
      <c r="I128" s="194" t="e">
        <f>(I127*10^4)*10</f>
        <v>#DIV/0!</v>
      </c>
      <c r="J128" s="194">
        <f>(J127*10^3)*10</f>
        <v>946666.66666666674</v>
      </c>
      <c r="K128" s="176"/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</row>
    <row r="129" spans="2:28" ht="15.75">
      <c r="B129" s="176"/>
      <c r="C129" s="227"/>
      <c r="D129" s="227"/>
      <c r="E129" s="197">
        <f t="shared" ref="E129:J129" si="17">E128*100</f>
        <v>15533333333.333334</v>
      </c>
      <c r="F129" s="196" t="e">
        <f t="shared" si="17"/>
        <v>#DIV/0!</v>
      </c>
      <c r="G129" s="196" t="e">
        <f t="shared" si="17"/>
        <v>#DIV/0!</v>
      </c>
      <c r="H129" s="196">
        <f t="shared" si="17"/>
        <v>6400000000</v>
      </c>
      <c r="I129" s="196" t="e">
        <f t="shared" si="17"/>
        <v>#DIV/0!</v>
      </c>
      <c r="J129" s="196">
        <f t="shared" si="17"/>
        <v>94666666.666666672</v>
      </c>
      <c r="K129" s="176"/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</row>
    <row r="130" spans="2:28" ht="15.75">
      <c r="B130" s="176"/>
      <c r="C130" s="176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</row>
    <row r="131" spans="2:28" ht="15.75">
      <c r="B131" s="176"/>
      <c r="C131" s="176"/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</row>
    <row r="132" spans="2:28" ht="15.75">
      <c r="B132" s="176"/>
      <c r="C132" s="176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</row>
    <row r="133" spans="2:28" ht="15.75">
      <c r="B133" s="176"/>
      <c r="C133" s="176"/>
      <c r="D133" s="176"/>
      <c r="E133" s="226" t="s">
        <v>53</v>
      </c>
      <c r="F133" s="226"/>
      <c r="G133" s="226" t="s">
        <v>87</v>
      </c>
      <c r="H133" s="226"/>
      <c r="I133" s="226"/>
      <c r="J133" s="22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</row>
    <row r="134" spans="2:28" ht="15.75">
      <c r="B134" s="176"/>
      <c r="C134" s="186"/>
      <c r="D134" s="186"/>
      <c r="E134" s="227" t="s">
        <v>55</v>
      </c>
      <c r="F134" s="227"/>
      <c r="G134" s="227" t="s">
        <v>72</v>
      </c>
      <c r="H134" s="227"/>
      <c r="I134" s="227" t="s">
        <v>73</v>
      </c>
      <c r="J134" s="227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</row>
    <row r="135" spans="2:28" ht="15.75">
      <c r="B135" s="176"/>
      <c r="C135" s="188" t="s">
        <v>56</v>
      </c>
      <c r="D135" s="188" t="s">
        <v>57</v>
      </c>
      <c r="E135" s="189" t="s">
        <v>59</v>
      </c>
      <c r="F135" s="189" t="s">
        <v>74</v>
      </c>
      <c r="G135" s="189" t="s">
        <v>60</v>
      </c>
      <c r="H135" s="189" t="s">
        <v>61</v>
      </c>
      <c r="I135" s="189" t="s">
        <v>88</v>
      </c>
      <c r="J135" s="189" t="s">
        <v>77</v>
      </c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</row>
    <row r="136" spans="2:28" ht="15.75">
      <c r="B136" s="176"/>
      <c r="C136" s="190" t="s">
        <v>62</v>
      </c>
      <c r="D136" s="190">
        <v>24</v>
      </c>
      <c r="E136" s="191">
        <v>85</v>
      </c>
      <c r="F136" s="191" t="s">
        <v>18</v>
      </c>
      <c r="G136" s="198" t="s">
        <v>63</v>
      </c>
      <c r="H136" s="198" t="s">
        <v>63</v>
      </c>
      <c r="I136" s="198">
        <v>84</v>
      </c>
      <c r="J136" s="191">
        <v>13</v>
      </c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</row>
    <row r="137" spans="2:28" ht="15.75">
      <c r="B137" s="176"/>
      <c r="C137" s="190" t="s">
        <v>64</v>
      </c>
      <c r="D137" s="190">
        <v>24</v>
      </c>
      <c r="E137" s="191">
        <v>159</v>
      </c>
      <c r="F137" s="191" t="s">
        <v>18</v>
      </c>
      <c r="G137" s="198" t="s">
        <v>63</v>
      </c>
      <c r="H137" s="198">
        <v>111</v>
      </c>
      <c r="I137" s="198">
        <v>71</v>
      </c>
      <c r="J137" s="191">
        <v>26</v>
      </c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</row>
    <row r="138" spans="2:28" ht="15.75">
      <c r="B138" s="176"/>
      <c r="C138" s="190" t="s">
        <v>65</v>
      </c>
      <c r="D138" s="190">
        <v>24</v>
      </c>
      <c r="E138" s="191">
        <v>207</v>
      </c>
      <c r="F138" s="191" t="s">
        <v>18</v>
      </c>
      <c r="G138" s="198" t="s">
        <v>63</v>
      </c>
      <c r="H138" s="198" t="s">
        <v>63</v>
      </c>
      <c r="I138" s="198">
        <v>125</v>
      </c>
      <c r="J138" s="191">
        <v>13</v>
      </c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</row>
    <row r="139" spans="2:28" ht="15.75">
      <c r="B139" s="176"/>
      <c r="C139" s="227" t="s">
        <v>66</v>
      </c>
      <c r="D139" s="227"/>
      <c r="E139" s="192">
        <f t="shared" ref="E139:J139" si="18">AVERAGE(E136:E138)</f>
        <v>150.33333333333334</v>
      </c>
      <c r="F139" s="192" t="e">
        <f t="shared" si="18"/>
        <v>#DIV/0!</v>
      </c>
      <c r="G139" s="192" t="e">
        <f t="shared" si="18"/>
        <v>#DIV/0!</v>
      </c>
      <c r="H139" s="192">
        <f t="shared" si="18"/>
        <v>111</v>
      </c>
      <c r="I139" s="192">
        <f t="shared" si="18"/>
        <v>93.333333333333329</v>
      </c>
      <c r="J139" s="192">
        <f t="shared" si="18"/>
        <v>17.333333333333332</v>
      </c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</row>
    <row r="140" spans="2:28" ht="15.75">
      <c r="B140" s="176"/>
      <c r="C140" s="227" t="s">
        <v>67</v>
      </c>
      <c r="D140" s="227"/>
      <c r="E140" s="197">
        <f>(E139*10^5)*10</f>
        <v>150333333.33333334</v>
      </c>
      <c r="F140" s="194" t="e">
        <f>(F139*10^4)*10</f>
        <v>#DIV/0!</v>
      </c>
      <c r="G140" s="194" t="e">
        <f>(G139*10^1)*10</f>
        <v>#DIV/0!</v>
      </c>
      <c r="H140" s="194">
        <f>(H139*10^2)*10</f>
        <v>111000</v>
      </c>
      <c r="I140" s="194">
        <f>(I139*3)*10</f>
        <v>2800</v>
      </c>
      <c r="J140" s="194">
        <f>(J139*10^1)*10</f>
        <v>1733.333333333333</v>
      </c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</row>
    <row r="141" spans="2:28" ht="15.75">
      <c r="B141" s="176"/>
      <c r="C141" s="227"/>
      <c r="D141" s="227"/>
      <c r="E141" s="197">
        <f t="shared" ref="E141:J141" si="19">E140*100</f>
        <v>15033333333.333334</v>
      </c>
      <c r="F141" s="196" t="e">
        <f t="shared" si="19"/>
        <v>#DIV/0!</v>
      </c>
      <c r="G141" s="196" t="e">
        <f t="shared" si="19"/>
        <v>#DIV/0!</v>
      </c>
      <c r="H141" s="196">
        <f t="shared" si="19"/>
        <v>11100000</v>
      </c>
      <c r="I141" s="196">
        <f t="shared" si="19"/>
        <v>280000</v>
      </c>
      <c r="J141" s="196">
        <f t="shared" si="19"/>
        <v>173333.33333333331</v>
      </c>
      <c r="K141" s="176"/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</row>
    <row r="142" spans="2:28" ht="15.75">
      <c r="B142" s="176"/>
      <c r="C142" s="176"/>
      <c r="D142" s="176"/>
      <c r="E142" s="176"/>
      <c r="F142" s="176"/>
      <c r="G142" s="176"/>
      <c r="H142" s="176"/>
      <c r="I142" s="176"/>
      <c r="J142" s="176"/>
      <c r="K142" s="176"/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</row>
    <row r="143" spans="2:28" ht="15.75">
      <c r="B143" s="176"/>
      <c r="C143" s="176"/>
      <c r="D143" s="176"/>
      <c r="E143" s="176"/>
      <c r="F143" s="176"/>
      <c r="G143" s="176"/>
      <c r="H143" s="176"/>
      <c r="I143" s="176"/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</row>
    <row r="144" spans="2:28" ht="15.75">
      <c r="B144" s="176"/>
      <c r="C144" s="176"/>
      <c r="D144" s="176"/>
      <c r="E144" s="226" t="s">
        <v>53</v>
      </c>
      <c r="F144" s="226"/>
      <c r="G144" s="226" t="s">
        <v>89</v>
      </c>
      <c r="H144" s="226"/>
      <c r="I144" s="226"/>
      <c r="J144" s="226"/>
      <c r="K144" s="176"/>
      <c r="L144" s="176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</row>
    <row r="145" spans="2:28" ht="15.75">
      <c r="B145" s="176"/>
      <c r="C145" s="186"/>
      <c r="D145" s="186"/>
      <c r="E145" s="227" t="s">
        <v>55</v>
      </c>
      <c r="F145" s="227"/>
      <c r="G145" s="227" t="s">
        <v>72</v>
      </c>
      <c r="H145" s="227"/>
      <c r="I145" s="227" t="s">
        <v>73</v>
      </c>
      <c r="J145" s="227"/>
      <c r="K145" s="176"/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</row>
    <row r="146" spans="2:28" ht="15.75">
      <c r="B146" s="176"/>
      <c r="C146" s="188" t="s">
        <v>56</v>
      </c>
      <c r="D146" s="188" t="s">
        <v>57</v>
      </c>
      <c r="E146" s="189" t="s">
        <v>59</v>
      </c>
      <c r="F146" s="189" t="s">
        <v>74</v>
      </c>
      <c r="G146" s="189" t="s">
        <v>60</v>
      </c>
      <c r="H146" s="189" t="s">
        <v>61</v>
      </c>
      <c r="I146" s="189" t="s">
        <v>88</v>
      </c>
      <c r="J146" s="189" t="s">
        <v>77</v>
      </c>
      <c r="K146" s="176"/>
      <c r="L146" s="176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</row>
    <row r="147" spans="2:28" ht="15.75">
      <c r="B147" s="176"/>
      <c r="C147" s="190" t="s">
        <v>62</v>
      </c>
      <c r="D147" s="190">
        <v>24</v>
      </c>
      <c r="E147" s="191">
        <v>195</v>
      </c>
      <c r="F147" s="191" t="s">
        <v>18</v>
      </c>
      <c r="G147" s="198" t="s">
        <v>63</v>
      </c>
      <c r="H147" s="198" t="s">
        <v>63</v>
      </c>
      <c r="I147" s="198">
        <v>51</v>
      </c>
      <c r="J147" s="191">
        <v>1</v>
      </c>
      <c r="K147" s="176"/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</row>
    <row r="148" spans="2:28" ht="15.75">
      <c r="B148" s="176"/>
      <c r="C148" s="190" t="s">
        <v>64</v>
      </c>
      <c r="D148" s="190">
        <v>24</v>
      </c>
      <c r="E148" s="191">
        <v>198</v>
      </c>
      <c r="F148" s="191" t="s">
        <v>18</v>
      </c>
      <c r="G148" s="198" t="s">
        <v>63</v>
      </c>
      <c r="H148" s="198" t="s">
        <v>63</v>
      </c>
      <c r="I148" s="198">
        <v>33</v>
      </c>
      <c r="J148" s="191">
        <v>0</v>
      </c>
      <c r="K148" s="176"/>
      <c r="L148" s="176"/>
      <c r="M148" s="176"/>
      <c r="N148" s="176"/>
      <c r="O148" s="176"/>
      <c r="P148" s="176"/>
      <c r="Q148" s="176"/>
      <c r="R148" s="176"/>
      <c r="S148" s="176"/>
      <c r="T148" s="176"/>
      <c r="U148" s="176"/>
      <c r="V148" s="176"/>
      <c r="W148" s="176"/>
      <c r="X148" s="176"/>
      <c r="Y148" s="176"/>
      <c r="Z148" s="176"/>
      <c r="AA148" s="176"/>
      <c r="AB148" s="176"/>
    </row>
    <row r="149" spans="2:28" ht="15.75">
      <c r="B149" s="176"/>
      <c r="C149" s="190" t="s">
        <v>65</v>
      </c>
      <c r="D149" s="190">
        <v>24</v>
      </c>
      <c r="E149" s="191">
        <v>185</v>
      </c>
      <c r="F149" s="191" t="s">
        <v>18</v>
      </c>
      <c r="G149" s="198" t="s">
        <v>63</v>
      </c>
      <c r="H149" s="198" t="s">
        <v>63</v>
      </c>
      <c r="I149" s="198">
        <v>44</v>
      </c>
      <c r="J149" s="191">
        <v>0</v>
      </c>
      <c r="K149" s="176"/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</row>
    <row r="150" spans="2:28" ht="15.75">
      <c r="B150" s="176"/>
      <c r="C150" s="227" t="s">
        <v>66</v>
      </c>
      <c r="D150" s="227"/>
      <c r="E150" s="192">
        <f t="shared" ref="E150:J150" si="20">AVERAGE(E147:E149)</f>
        <v>192.66666666666666</v>
      </c>
      <c r="F150" s="192" t="e">
        <f t="shared" si="20"/>
        <v>#DIV/0!</v>
      </c>
      <c r="G150" s="192" t="e">
        <f t="shared" si="20"/>
        <v>#DIV/0!</v>
      </c>
      <c r="H150" s="192" t="e">
        <f t="shared" si="20"/>
        <v>#DIV/0!</v>
      </c>
      <c r="I150" s="192">
        <f t="shared" si="20"/>
        <v>42.666666666666664</v>
      </c>
      <c r="J150" s="192">
        <f t="shared" si="20"/>
        <v>0.33333333333333331</v>
      </c>
      <c r="K150" s="176"/>
      <c r="L150" s="176"/>
      <c r="M150" s="176"/>
      <c r="N150" s="176"/>
      <c r="O150" s="176"/>
      <c r="P150" s="176"/>
      <c r="Q150" s="176"/>
      <c r="R150" s="176"/>
      <c r="S150" s="176"/>
      <c r="T150" s="176"/>
      <c r="U150" s="176"/>
      <c r="V150" s="176"/>
      <c r="W150" s="176"/>
      <c r="X150" s="176"/>
      <c r="Y150" s="176"/>
      <c r="Z150" s="176"/>
      <c r="AA150" s="176"/>
      <c r="AB150" s="176"/>
    </row>
    <row r="151" spans="2:28" ht="15.75">
      <c r="B151" s="176"/>
      <c r="C151" s="227" t="s">
        <v>67</v>
      </c>
      <c r="D151" s="227"/>
      <c r="E151" s="197">
        <f>(E150*10^5)*10</f>
        <v>192666666.66666663</v>
      </c>
      <c r="F151" s="194" t="e">
        <f>(F150*10^4)*10</f>
        <v>#DIV/0!</v>
      </c>
      <c r="G151" s="194" t="e">
        <f>(G150*10^1)*10</f>
        <v>#DIV/0!</v>
      </c>
      <c r="H151" s="194" t="e">
        <f>(H150*10^4)*10</f>
        <v>#DIV/0!</v>
      </c>
      <c r="I151" s="194">
        <f>(I150*13)*10</f>
        <v>5546.6666666666661</v>
      </c>
      <c r="J151" s="194">
        <f>(J150*10^1)*10</f>
        <v>33.333333333333329</v>
      </c>
      <c r="K151" s="176"/>
      <c r="L151" s="176"/>
      <c r="M151" s="176"/>
      <c r="N151" s="176"/>
      <c r="O151" s="176"/>
      <c r="P151" s="176"/>
      <c r="Q151" s="176"/>
      <c r="R151" s="176"/>
      <c r="S151" s="176"/>
      <c r="T151" s="176"/>
      <c r="U151" s="176"/>
      <c r="V151" s="176"/>
      <c r="W151" s="176"/>
      <c r="X151" s="176"/>
      <c r="Y151" s="176"/>
      <c r="Z151" s="176"/>
      <c r="AA151" s="176"/>
      <c r="AB151" s="176"/>
    </row>
    <row r="152" spans="2:28" ht="15.75">
      <c r="B152" s="176"/>
      <c r="C152" s="227"/>
      <c r="D152" s="227"/>
      <c r="E152" s="197">
        <f t="shared" ref="E152:J152" si="21">E151*100</f>
        <v>19266666666.666664</v>
      </c>
      <c r="F152" s="196" t="e">
        <f t="shared" si="21"/>
        <v>#DIV/0!</v>
      </c>
      <c r="G152" s="196" t="e">
        <f t="shared" si="21"/>
        <v>#DIV/0!</v>
      </c>
      <c r="H152" s="196" t="e">
        <f t="shared" si="21"/>
        <v>#DIV/0!</v>
      </c>
      <c r="I152" s="196">
        <f t="shared" si="21"/>
        <v>554666.66666666663</v>
      </c>
      <c r="J152" s="196">
        <f t="shared" si="21"/>
        <v>3333.333333333333</v>
      </c>
      <c r="K152" s="176"/>
      <c r="L152" s="176"/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</row>
    <row r="153" spans="2:28" ht="15.75">
      <c r="B153" s="176"/>
      <c r="C153" s="176"/>
      <c r="D153" s="176"/>
      <c r="E153" s="176"/>
      <c r="F153" s="176"/>
      <c r="G153" s="176"/>
      <c r="H153" s="176"/>
      <c r="I153" s="176"/>
      <c r="J153" s="176"/>
      <c r="K153" s="176"/>
      <c r="L153" s="176"/>
      <c r="M153" s="176"/>
      <c r="N153" s="176"/>
      <c r="O153" s="176"/>
      <c r="P153" s="176"/>
      <c r="Q153" s="176"/>
      <c r="R153" s="176"/>
      <c r="S153" s="176"/>
      <c r="T153" s="176"/>
      <c r="U153" s="176"/>
      <c r="V153" s="176"/>
      <c r="W153" s="176"/>
      <c r="X153" s="176"/>
      <c r="Y153" s="176"/>
      <c r="Z153" s="176"/>
      <c r="AA153" s="176"/>
      <c r="AB153" s="176"/>
    </row>
    <row r="154" spans="2:28" ht="15.75">
      <c r="B154" s="176"/>
      <c r="C154" s="176"/>
      <c r="D154" s="176"/>
      <c r="E154" s="176"/>
      <c r="F154" s="176"/>
      <c r="G154" s="176"/>
      <c r="H154" s="176"/>
      <c r="I154" s="176"/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  <c r="Z154" s="176"/>
      <c r="AA154" s="176"/>
      <c r="AB154" s="176"/>
    </row>
    <row r="155" spans="2:28" ht="15.75">
      <c r="B155" s="176"/>
      <c r="C155" s="176"/>
      <c r="D155" s="176"/>
      <c r="E155" s="226" t="s">
        <v>53</v>
      </c>
      <c r="F155" s="226"/>
      <c r="G155" s="226" t="s">
        <v>90</v>
      </c>
      <c r="H155" s="226"/>
      <c r="I155" s="226"/>
      <c r="J155" s="226"/>
      <c r="K155" s="176"/>
      <c r="L155" s="176"/>
      <c r="M155" s="176"/>
      <c r="N155" s="176"/>
      <c r="O155" s="176"/>
      <c r="P155" s="176"/>
      <c r="Q155" s="176"/>
      <c r="R155" s="176"/>
      <c r="S155" s="176"/>
      <c r="T155" s="176"/>
      <c r="U155" s="176"/>
      <c r="V155" s="176"/>
      <c r="W155" s="176"/>
      <c r="X155" s="176"/>
      <c r="Y155" s="176"/>
      <c r="Z155" s="176"/>
      <c r="AA155" s="176"/>
      <c r="AB155" s="176"/>
    </row>
    <row r="156" spans="2:28" ht="15.75">
      <c r="B156" s="176"/>
      <c r="C156" s="186"/>
      <c r="D156" s="186"/>
      <c r="E156" s="227" t="s">
        <v>55</v>
      </c>
      <c r="F156" s="227"/>
      <c r="G156" s="227" t="s">
        <v>72</v>
      </c>
      <c r="H156" s="227"/>
      <c r="I156" s="227" t="s">
        <v>73</v>
      </c>
      <c r="J156" s="227"/>
      <c r="K156" s="176"/>
      <c r="L156" s="176"/>
      <c r="M156" s="176"/>
      <c r="N156" s="176"/>
      <c r="O156" s="176"/>
      <c r="P156" s="176"/>
      <c r="Q156" s="176"/>
      <c r="R156" s="176"/>
      <c r="S156" s="176"/>
      <c r="T156" s="176"/>
      <c r="U156" s="176"/>
      <c r="V156" s="176"/>
      <c r="W156" s="176"/>
      <c r="X156" s="176"/>
      <c r="Y156" s="176"/>
      <c r="Z156" s="176"/>
      <c r="AA156" s="176"/>
      <c r="AB156" s="176"/>
    </row>
    <row r="157" spans="2:28" ht="15.75">
      <c r="B157" s="176"/>
      <c r="C157" s="188" t="s">
        <v>56</v>
      </c>
      <c r="D157" s="188" t="s">
        <v>57</v>
      </c>
      <c r="E157" s="189" t="s">
        <v>59</v>
      </c>
      <c r="F157" s="189" t="s">
        <v>74</v>
      </c>
      <c r="G157" s="189" t="s">
        <v>60</v>
      </c>
      <c r="H157" s="189" t="s">
        <v>61</v>
      </c>
      <c r="I157" s="189" t="s">
        <v>88</v>
      </c>
      <c r="J157" s="189" t="s">
        <v>77</v>
      </c>
      <c r="K157" s="176"/>
      <c r="L157" s="176"/>
      <c r="M157" s="176"/>
      <c r="N157" s="176"/>
      <c r="O157" s="176"/>
      <c r="P157" s="176"/>
      <c r="Q157" s="176"/>
      <c r="R157" s="176"/>
      <c r="S157" s="176"/>
      <c r="T157" s="176"/>
      <c r="U157" s="176"/>
      <c r="V157" s="176"/>
      <c r="W157" s="176"/>
      <c r="X157" s="176"/>
      <c r="Y157" s="176"/>
      <c r="Z157" s="176"/>
      <c r="AA157" s="176"/>
      <c r="AB157" s="176"/>
    </row>
    <row r="158" spans="2:28" ht="15.75">
      <c r="B158" s="176"/>
      <c r="C158" s="190" t="s">
        <v>62</v>
      </c>
      <c r="D158" s="190">
        <v>24</v>
      </c>
      <c r="E158" s="191">
        <v>222</v>
      </c>
      <c r="F158" s="191" t="s">
        <v>18</v>
      </c>
      <c r="G158" s="198">
        <v>18</v>
      </c>
      <c r="H158" s="198">
        <v>3</v>
      </c>
      <c r="I158" s="198" t="s">
        <v>63</v>
      </c>
      <c r="J158" s="191">
        <v>0</v>
      </c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</row>
    <row r="159" spans="2:28" ht="15.75">
      <c r="B159" s="176"/>
      <c r="C159" s="190" t="s">
        <v>64</v>
      </c>
      <c r="D159" s="190">
        <v>24</v>
      </c>
      <c r="E159" s="191">
        <v>230</v>
      </c>
      <c r="F159" s="191" t="s">
        <v>18</v>
      </c>
      <c r="G159" s="198">
        <v>22</v>
      </c>
      <c r="H159" s="198">
        <v>6</v>
      </c>
      <c r="I159" s="198" t="s">
        <v>63</v>
      </c>
      <c r="J159" s="191">
        <v>0</v>
      </c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</row>
    <row r="160" spans="2:28" ht="15.75">
      <c r="B160" s="176"/>
      <c r="C160" s="190" t="s">
        <v>65</v>
      </c>
      <c r="D160" s="190">
        <v>24</v>
      </c>
      <c r="E160" s="191">
        <v>208</v>
      </c>
      <c r="F160" s="191" t="s">
        <v>18</v>
      </c>
      <c r="G160" s="198">
        <v>20</v>
      </c>
      <c r="H160" s="198">
        <v>3</v>
      </c>
      <c r="I160" s="198" t="s">
        <v>63</v>
      </c>
      <c r="J160" s="191">
        <v>0</v>
      </c>
      <c r="K160" s="176"/>
      <c r="L160" s="176"/>
      <c r="M160" s="176"/>
      <c r="N160" s="176"/>
      <c r="O160" s="176"/>
      <c r="P160" s="176"/>
      <c r="Q160" s="176"/>
      <c r="R160" s="176"/>
      <c r="S160" s="176"/>
      <c r="T160" s="176"/>
      <c r="U160" s="176"/>
      <c r="V160" s="176"/>
      <c r="W160" s="176"/>
      <c r="X160" s="176"/>
      <c r="Y160" s="176"/>
      <c r="Z160" s="176"/>
      <c r="AA160" s="176"/>
      <c r="AB160" s="176"/>
    </row>
    <row r="161" spans="2:28" ht="15.75">
      <c r="B161" s="176"/>
      <c r="C161" s="227" t="s">
        <v>66</v>
      </c>
      <c r="D161" s="227"/>
      <c r="E161" s="192">
        <f t="shared" ref="E161:J161" si="22">AVERAGE(E158:E160)</f>
        <v>220</v>
      </c>
      <c r="F161" s="192" t="e">
        <f t="shared" si="22"/>
        <v>#DIV/0!</v>
      </c>
      <c r="G161" s="192">
        <f t="shared" si="22"/>
        <v>20</v>
      </c>
      <c r="H161" s="192">
        <f t="shared" si="22"/>
        <v>4</v>
      </c>
      <c r="I161" s="192" t="e">
        <f t="shared" si="22"/>
        <v>#DIV/0!</v>
      </c>
      <c r="J161" s="192">
        <f t="shared" si="22"/>
        <v>0</v>
      </c>
      <c r="K161" s="176"/>
      <c r="L161" s="176"/>
      <c r="M161" s="176"/>
      <c r="N161" s="176"/>
      <c r="O161" s="176"/>
      <c r="P161" s="176"/>
      <c r="Q161" s="176"/>
      <c r="R161" s="176"/>
      <c r="S161" s="176"/>
      <c r="T161" s="176"/>
      <c r="U161" s="176"/>
      <c r="V161" s="176"/>
      <c r="W161" s="176"/>
      <c r="X161" s="176"/>
      <c r="Y161" s="176"/>
      <c r="Z161" s="176"/>
      <c r="AA161" s="176"/>
      <c r="AB161" s="176"/>
    </row>
    <row r="162" spans="2:28" ht="15.75">
      <c r="B162" s="176"/>
      <c r="C162" s="227" t="s">
        <v>67</v>
      </c>
      <c r="D162" s="227"/>
      <c r="E162" s="197">
        <f>(E161*10^5)*10</f>
        <v>220000000</v>
      </c>
      <c r="F162" s="194" t="e">
        <f>(F161*10^4)*10</f>
        <v>#DIV/0!</v>
      </c>
      <c r="G162" s="194">
        <f>(G161*10^1)*10</f>
        <v>2000</v>
      </c>
      <c r="H162" s="194">
        <f>(H161*10^2)*10</f>
        <v>4000</v>
      </c>
      <c r="I162" s="194" t="e">
        <f>(I161*10^4)*10</f>
        <v>#DIV/0!</v>
      </c>
      <c r="J162" s="194">
        <f>(J161*10^4)*10</f>
        <v>0</v>
      </c>
      <c r="K162" s="176"/>
      <c r="L162" s="176"/>
      <c r="M162" s="176"/>
      <c r="N162" s="176"/>
      <c r="O162" s="176"/>
      <c r="P162" s="176"/>
      <c r="Q162" s="176"/>
      <c r="R162" s="176"/>
      <c r="S162" s="176"/>
      <c r="T162" s="176"/>
      <c r="U162" s="176"/>
      <c r="V162" s="176"/>
      <c r="W162" s="176"/>
      <c r="X162" s="176"/>
      <c r="Y162" s="176"/>
      <c r="Z162" s="176"/>
      <c r="AA162" s="176"/>
      <c r="AB162" s="176"/>
    </row>
    <row r="163" spans="2:28" ht="15.75">
      <c r="B163" s="176"/>
      <c r="C163" s="227"/>
      <c r="D163" s="227"/>
      <c r="E163" s="197">
        <f t="shared" ref="E163:J163" si="23">E162*100</f>
        <v>22000000000</v>
      </c>
      <c r="F163" s="196" t="e">
        <f t="shared" si="23"/>
        <v>#DIV/0!</v>
      </c>
      <c r="G163" s="196">
        <f t="shared" si="23"/>
        <v>200000</v>
      </c>
      <c r="H163" s="196">
        <f t="shared" si="23"/>
        <v>400000</v>
      </c>
      <c r="I163" s="196" t="e">
        <f t="shared" si="23"/>
        <v>#DIV/0!</v>
      </c>
      <c r="J163" s="196">
        <f t="shared" si="23"/>
        <v>0</v>
      </c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6"/>
      <c r="AB163" s="176"/>
    </row>
    <row r="164" spans="2:28" ht="15.75">
      <c r="B164" s="176"/>
      <c r="C164" s="176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176"/>
      <c r="Z164" s="176"/>
      <c r="AA164" s="176"/>
      <c r="AB164" s="176"/>
    </row>
    <row r="165" spans="2:28" ht="15.75">
      <c r="B165" s="176"/>
      <c r="C165" s="176"/>
      <c r="D165" s="176"/>
      <c r="E165" s="176"/>
      <c r="F165" s="176"/>
      <c r="G165" s="176"/>
      <c r="H165" s="176"/>
      <c r="I165" s="176"/>
      <c r="J165" s="176"/>
      <c r="K165" s="176"/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</row>
    <row r="166" spans="2:28" ht="15.75">
      <c r="B166" s="176"/>
      <c r="C166" s="176"/>
      <c r="D166" s="176"/>
      <c r="E166" s="226" t="s">
        <v>53</v>
      </c>
      <c r="F166" s="226"/>
      <c r="G166" s="226" t="s">
        <v>91</v>
      </c>
      <c r="H166" s="226"/>
      <c r="I166" s="226"/>
      <c r="J166" s="226"/>
      <c r="K166" s="176"/>
      <c r="L166" s="176"/>
      <c r="M166" s="176"/>
      <c r="N166" s="176"/>
      <c r="O166" s="176"/>
      <c r="P166" s="176"/>
      <c r="Q166" s="176"/>
      <c r="R166" s="176"/>
      <c r="S166" s="176"/>
      <c r="T166" s="176"/>
      <c r="U166" s="176"/>
      <c r="V166" s="176"/>
      <c r="W166" s="176"/>
      <c r="X166" s="176"/>
      <c r="Y166" s="176"/>
      <c r="Z166" s="176"/>
      <c r="AA166" s="176"/>
      <c r="AB166" s="176"/>
    </row>
    <row r="167" spans="2:28" ht="15.75">
      <c r="B167" s="176"/>
      <c r="C167" s="186"/>
      <c r="D167" s="186"/>
      <c r="E167" s="227" t="s">
        <v>55</v>
      </c>
      <c r="F167" s="227"/>
      <c r="G167" s="227" t="s">
        <v>72</v>
      </c>
      <c r="H167" s="227"/>
      <c r="I167" s="227" t="s">
        <v>73</v>
      </c>
      <c r="J167" s="227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</row>
    <row r="168" spans="2:28" ht="15.75">
      <c r="B168" s="176"/>
      <c r="C168" s="188" t="s">
        <v>56</v>
      </c>
      <c r="D168" s="188" t="s">
        <v>57</v>
      </c>
      <c r="E168" s="189" t="s">
        <v>59</v>
      </c>
      <c r="F168" s="189" t="s">
        <v>74</v>
      </c>
      <c r="G168" s="189" t="s">
        <v>60</v>
      </c>
      <c r="H168" s="189" t="s">
        <v>58</v>
      </c>
      <c r="I168" s="189" t="s">
        <v>80</v>
      </c>
      <c r="J168" s="189" t="s">
        <v>92</v>
      </c>
      <c r="K168" s="176"/>
      <c r="L168" s="176"/>
      <c r="M168" s="176"/>
      <c r="N168" s="176"/>
      <c r="O168" s="176"/>
      <c r="P168" s="176"/>
      <c r="Q168" s="176"/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</row>
    <row r="169" spans="2:28" ht="15.75">
      <c r="B169" s="176"/>
      <c r="C169" s="190" t="s">
        <v>62</v>
      </c>
      <c r="D169" s="190">
        <v>24</v>
      </c>
      <c r="E169" s="191">
        <v>240</v>
      </c>
      <c r="F169" s="191" t="s">
        <v>18</v>
      </c>
      <c r="G169" s="198" t="s">
        <v>63</v>
      </c>
      <c r="H169" s="198">
        <v>62</v>
      </c>
      <c r="I169" s="198">
        <v>59</v>
      </c>
      <c r="J169" s="198">
        <v>4</v>
      </c>
      <c r="K169" s="198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</row>
    <row r="170" spans="2:28" ht="15.75">
      <c r="B170" s="176"/>
      <c r="C170" s="190" t="s">
        <v>64</v>
      </c>
      <c r="D170" s="190">
        <v>24</v>
      </c>
      <c r="E170" s="191">
        <v>230</v>
      </c>
      <c r="F170" s="191" t="s">
        <v>18</v>
      </c>
      <c r="G170" s="198" t="s">
        <v>63</v>
      </c>
      <c r="H170" s="198">
        <v>38</v>
      </c>
      <c r="I170" s="198">
        <v>81</v>
      </c>
      <c r="J170" s="198">
        <v>12</v>
      </c>
      <c r="K170" s="198"/>
      <c r="L170" s="176"/>
      <c r="M170" s="176"/>
      <c r="N170" s="176"/>
      <c r="O170" s="176"/>
      <c r="P170" s="176"/>
      <c r="Q170" s="176"/>
      <c r="R170" s="176"/>
      <c r="S170" s="176"/>
      <c r="T170" s="176"/>
      <c r="U170" s="176"/>
      <c r="V170" s="176"/>
      <c r="W170" s="176"/>
      <c r="X170" s="176"/>
      <c r="Y170" s="176"/>
      <c r="Z170" s="176"/>
      <c r="AA170" s="176"/>
      <c r="AB170" s="176"/>
    </row>
    <row r="171" spans="2:28" ht="15.75">
      <c r="B171" s="176"/>
      <c r="C171" s="190" t="s">
        <v>65</v>
      </c>
      <c r="D171" s="190">
        <v>24</v>
      </c>
      <c r="E171" s="191">
        <v>250</v>
      </c>
      <c r="F171" s="191" t="s">
        <v>18</v>
      </c>
      <c r="G171" s="198" t="s">
        <v>63</v>
      </c>
      <c r="H171" s="198">
        <v>68</v>
      </c>
      <c r="I171" s="198">
        <v>72</v>
      </c>
      <c r="J171" s="198">
        <v>9</v>
      </c>
      <c r="K171" s="198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</row>
    <row r="172" spans="2:28" ht="15.75">
      <c r="B172" s="176"/>
      <c r="C172" s="227" t="s">
        <v>66</v>
      </c>
      <c r="D172" s="227"/>
      <c r="E172" s="192">
        <f t="shared" ref="E172:J172" si="24">AVERAGE(E169:E171)</f>
        <v>240</v>
      </c>
      <c r="F172" s="192" t="e">
        <f t="shared" si="24"/>
        <v>#DIV/0!</v>
      </c>
      <c r="G172" s="192" t="e">
        <f t="shared" si="24"/>
        <v>#DIV/0!</v>
      </c>
      <c r="H172" s="192">
        <f t="shared" si="24"/>
        <v>56</v>
      </c>
      <c r="I172" s="192">
        <f t="shared" si="24"/>
        <v>70.666666666666671</v>
      </c>
      <c r="J172" s="192">
        <f t="shared" si="24"/>
        <v>8.3333333333333339</v>
      </c>
      <c r="K172" s="176"/>
      <c r="L172" s="176"/>
      <c r="M172" s="176"/>
      <c r="N172" s="176"/>
      <c r="O172" s="176"/>
      <c r="P172" s="176"/>
      <c r="Q172" s="176"/>
      <c r="R172" s="176"/>
      <c r="S172" s="176"/>
      <c r="T172" s="176"/>
      <c r="U172" s="176"/>
      <c r="V172" s="176"/>
      <c r="W172" s="176"/>
      <c r="X172" s="176"/>
      <c r="Y172" s="176"/>
      <c r="Z172" s="176"/>
      <c r="AA172" s="176"/>
      <c r="AB172" s="176"/>
    </row>
    <row r="173" spans="2:28" ht="15.75">
      <c r="B173" s="176"/>
      <c r="C173" s="227" t="s">
        <v>67</v>
      </c>
      <c r="D173" s="227"/>
      <c r="E173" s="197">
        <f>(E172*10^5)*10</f>
        <v>240000000</v>
      </c>
      <c r="F173" s="194" t="e">
        <f>(F172*10^4)*10</f>
        <v>#DIV/0!</v>
      </c>
      <c r="G173" s="194" t="e">
        <f>(G172*10^1)*10</f>
        <v>#DIV/0!</v>
      </c>
      <c r="H173" s="194">
        <f>(H172*10^4)*10</f>
        <v>5600000</v>
      </c>
      <c r="I173" s="194">
        <f>(I172*10^3)*10</f>
        <v>706666.66666666674</v>
      </c>
      <c r="J173" s="194">
        <f>(J172*10^4)*10</f>
        <v>833333.33333333349</v>
      </c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</row>
    <row r="174" spans="2:28" ht="15.75">
      <c r="B174" s="176"/>
      <c r="C174" s="227"/>
      <c r="D174" s="227"/>
      <c r="E174" s="197">
        <f t="shared" ref="E174:J174" si="25">E173*100</f>
        <v>24000000000</v>
      </c>
      <c r="F174" s="196" t="e">
        <f t="shared" si="25"/>
        <v>#DIV/0!</v>
      </c>
      <c r="G174" s="196" t="e">
        <f t="shared" si="25"/>
        <v>#DIV/0!</v>
      </c>
      <c r="H174" s="196">
        <f t="shared" si="25"/>
        <v>560000000</v>
      </c>
      <c r="I174" s="196">
        <f t="shared" si="25"/>
        <v>70666666.666666672</v>
      </c>
      <c r="J174" s="196">
        <f t="shared" si="25"/>
        <v>83333333.333333343</v>
      </c>
      <c r="K174" s="176"/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</row>
    <row r="175" spans="2:28" ht="15.75"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  <c r="O175" s="176"/>
      <c r="P175" s="176"/>
      <c r="Q175" s="176"/>
      <c r="R175" s="176"/>
      <c r="S175" s="176"/>
      <c r="T175" s="176"/>
      <c r="U175" s="176"/>
      <c r="V175" s="176"/>
      <c r="W175" s="176"/>
      <c r="X175" s="176"/>
      <c r="Y175" s="176"/>
      <c r="Z175" s="176"/>
      <c r="AA175" s="176"/>
      <c r="AB175" s="176"/>
    </row>
    <row r="176" spans="2:28" ht="15.75"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  <c r="O176" s="176"/>
      <c r="P176" s="176"/>
      <c r="Q176" s="176"/>
      <c r="R176" s="176"/>
      <c r="S176" s="176"/>
      <c r="T176" s="176"/>
      <c r="U176" s="176"/>
      <c r="V176" s="176"/>
      <c r="W176" s="176"/>
      <c r="X176" s="176"/>
      <c r="Y176" s="176"/>
      <c r="Z176" s="176"/>
      <c r="AA176" s="176"/>
      <c r="AB176" s="176"/>
    </row>
    <row r="177" spans="2:28" ht="15.75">
      <c r="B177" s="176"/>
      <c r="C177" s="176"/>
      <c r="D177" s="176"/>
      <c r="E177" s="226" t="s">
        <v>53</v>
      </c>
      <c r="F177" s="226"/>
      <c r="G177" s="226" t="s">
        <v>93</v>
      </c>
      <c r="H177" s="226"/>
      <c r="I177" s="226"/>
      <c r="J177" s="22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</row>
    <row r="178" spans="2:28" ht="15.75">
      <c r="B178" s="176"/>
      <c r="C178" s="186"/>
      <c r="D178" s="186"/>
      <c r="E178" s="227" t="s">
        <v>55</v>
      </c>
      <c r="F178" s="227"/>
      <c r="G178" s="227" t="s">
        <v>72</v>
      </c>
      <c r="H178" s="227"/>
      <c r="I178" s="227" t="s">
        <v>73</v>
      </c>
      <c r="J178" s="227"/>
      <c r="K178" s="176"/>
      <c r="L178" s="176"/>
      <c r="M178" s="176"/>
      <c r="N178" s="176"/>
      <c r="O178" s="176"/>
      <c r="P178" s="176"/>
      <c r="Q178" s="176"/>
      <c r="R178" s="176"/>
      <c r="S178" s="176"/>
      <c r="T178" s="176"/>
      <c r="U178" s="176"/>
      <c r="V178" s="176"/>
      <c r="W178" s="176"/>
      <c r="X178" s="176"/>
      <c r="Y178" s="176"/>
      <c r="Z178" s="176"/>
      <c r="AA178" s="176"/>
      <c r="AB178" s="176"/>
    </row>
    <row r="179" spans="2:28" ht="15.75">
      <c r="B179" s="176"/>
      <c r="C179" s="188" t="s">
        <v>56</v>
      </c>
      <c r="D179" s="188" t="s">
        <v>57</v>
      </c>
      <c r="E179" s="189" t="s">
        <v>59</v>
      </c>
      <c r="F179" s="189" t="s">
        <v>74</v>
      </c>
      <c r="G179" s="189" t="s">
        <v>94</v>
      </c>
      <c r="H179" s="189" t="s">
        <v>60</v>
      </c>
      <c r="I179" s="189" t="s">
        <v>78</v>
      </c>
      <c r="J179" s="189" t="s">
        <v>77</v>
      </c>
      <c r="K179" s="176"/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</row>
    <row r="180" spans="2:28" ht="15.75">
      <c r="B180" s="176"/>
      <c r="C180" s="190" t="s">
        <v>62</v>
      </c>
      <c r="D180" s="190">
        <v>24</v>
      </c>
      <c r="E180" s="191">
        <v>109</v>
      </c>
      <c r="F180" s="191" t="s">
        <v>18</v>
      </c>
      <c r="G180" s="198">
        <v>150</v>
      </c>
      <c r="H180" s="198">
        <v>175</v>
      </c>
      <c r="I180" s="198">
        <v>7</v>
      </c>
      <c r="J180" s="191">
        <v>51</v>
      </c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176"/>
    </row>
    <row r="181" spans="2:28" ht="15.75">
      <c r="B181" s="176"/>
      <c r="C181" s="190" t="s">
        <v>64</v>
      </c>
      <c r="D181" s="190">
        <v>24</v>
      </c>
      <c r="E181" s="191">
        <v>104</v>
      </c>
      <c r="F181" s="191" t="s">
        <v>18</v>
      </c>
      <c r="G181" s="198">
        <v>273</v>
      </c>
      <c r="H181" s="198">
        <v>187</v>
      </c>
      <c r="I181" s="198">
        <v>21</v>
      </c>
      <c r="J181" s="191">
        <v>54</v>
      </c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176"/>
    </row>
    <row r="182" spans="2:28" ht="15.75">
      <c r="B182" s="176"/>
      <c r="C182" s="190" t="s">
        <v>65</v>
      </c>
      <c r="D182" s="190">
        <v>24</v>
      </c>
      <c r="E182" s="191">
        <v>140</v>
      </c>
      <c r="F182" s="191" t="s">
        <v>18</v>
      </c>
      <c r="G182" s="198">
        <v>194</v>
      </c>
      <c r="H182" s="198">
        <v>170</v>
      </c>
      <c r="I182" s="198">
        <v>195</v>
      </c>
      <c r="J182" s="191">
        <v>64</v>
      </c>
      <c r="K182" s="176"/>
      <c r="L182" s="176"/>
      <c r="M182" s="176"/>
      <c r="N182" s="176"/>
      <c r="O182" s="176"/>
      <c r="P182" s="176"/>
      <c r="Q182" s="176"/>
      <c r="R182" s="176"/>
      <c r="S182" s="176"/>
      <c r="T182" s="176"/>
      <c r="U182" s="176"/>
      <c r="V182" s="176"/>
      <c r="W182" s="176"/>
      <c r="X182" s="176"/>
      <c r="Y182" s="176"/>
      <c r="Z182" s="176"/>
      <c r="AA182" s="176"/>
      <c r="AB182" s="176"/>
    </row>
    <row r="183" spans="2:28" ht="15.75">
      <c r="B183" s="176"/>
      <c r="C183" s="227" t="s">
        <v>66</v>
      </c>
      <c r="D183" s="227"/>
      <c r="E183" s="192">
        <f t="shared" ref="E183:J183" si="26">AVERAGE(E180:E182)</f>
        <v>117.66666666666667</v>
      </c>
      <c r="F183" s="192" t="e">
        <f t="shared" si="26"/>
        <v>#DIV/0!</v>
      </c>
      <c r="G183" s="192">
        <f t="shared" si="26"/>
        <v>205.66666666666666</v>
      </c>
      <c r="H183" s="192">
        <f t="shared" si="26"/>
        <v>177.33333333333334</v>
      </c>
      <c r="I183" s="192">
        <f t="shared" si="26"/>
        <v>74.333333333333329</v>
      </c>
      <c r="J183" s="192">
        <f t="shared" si="26"/>
        <v>56.333333333333336</v>
      </c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6"/>
      <c r="Z183" s="176"/>
      <c r="AA183" s="176"/>
      <c r="AB183" s="176"/>
    </row>
    <row r="184" spans="2:28" ht="15.75">
      <c r="B184" s="176"/>
      <c r="C184" s="227" t="s">
        <v>67</v>
      </c>
      <c r="D184" s="227"/>
      <c r="E184" s="197">
        <f>(E183*10^5)*10</f>
        <v>117666666.66666669</v>
      </c>
      <c r="F184" s="194" t="e">
        <f>(F183*10^4)*10</f>
        <v>#DIV/0!</v>
      </c>
      <c r="G184" s="194">
        <f>(G183*5)*10</f>
        <v>10283.333333333332</v>
      </c>
      <c r="H184" s="194">
        <f>(H183*10^1)*10</f>
        <v>17733.333333333336</v>
      </c>
      <c r="I184" s="194">
        <f>(I183*5)*10</f>
        <v>3716.6666666666661</v>
      </c>
      <c r="J184" s="194">
        <f>(J183*10^1)*10</f>
        <v>5633.3333333333339</v>
      </c>
      <c r="K184" s="176"/>
      <c r="L184" s="176"/>
      <c r="M184" s="176"/>
      <c r="N184" s="176"/>
      <c r="O184" s="176"/>
      <c r="P184" s="176"/>
      <c r="Q184" s="176"/>
      <c r="R184" s="176"/>
      <c r="S184" s="176"/>
      <c r="T184" s="176"/>
      <c r="U184" s="176"/>
      <c r="V184" s="176"/>
      <c r="W184" s="176"/>
      <c r="X184" s="176"/>
      <c r="Y184" s="176"/>
      <c r="Z184" s="176"/>
      <c r="AA184" s="176"/>
      <c r="AB184" s="176"/>
    </row>
    <row r="185" spans="2:28" ht="15.75">
      <c r="B185" s="176"/>
      <c r="C185" s="227"/>
      <c r="D185" s="227"/>
      <c r="E185" s="197">
        <f t="shared" ref="E185:J185" si="27">E184*100</f>
        <v>11766666666.666668</v>
      </c>
      <c r="F185" s="196" t="e">
        <f t="shared" si="27"/>
        <v>#DIV/0!</v>
      </c>
      <c r="G185" s="196">
        <f t="shared" si="27"/>
        <v>1028333.3333333333</v>
      </c>
      <c r="H185" s="196">
        <f t="shared" si="27"/>
        <v>1773333.3333333335</v>
      </c>
      <c r="I185" s="196">
        <f t="shared" si="27"/>
        <v>371666.66666666663</v>
      </c>
      <c r="J185" s="196">
        <f t="shared" si="27"/>
        <v>563333.33333333337</v>
      </c>
      <c r="K185" s="176"/>
      <c r="L185" s="176"/>
      <c r="M185" s="176"/>
      <c r="N185" s="176"/>
      <c r="O185" s="176"/>
      <c r="P185" s="176"/>
      <c r="Q185" s="176"/>
      <c r="R185" s="176"/>
      <c r="S185" s="176"/>
      <c r="T185" s="176"/>
      <c r="U185" s="176"/>
      <c r="V185" s="176"/>
      <c r="W185" s="176"/>
      <c r="X185" s="176"/>
      <c r="Y185" s="176"/>
      <c r="Z185" s="176"/>
      <c r="AA185" s="176"/>
      <c r="AB185" s="176"/>
    </row>
    <row r="186" spans="2:28" ht="15.75">
      <c r="B186" s="176"/>
      <c r="C186" s="176"/>
      <c r="D186" s="176"/>
      <c r="E186" s="176"/>
      <c r="F186" s="176"/>
      <c r="G186" s="176" t="s">
        <v>81</v>
      </c>
      <c r="H186" s="176">
        <f>(G185+H185)/2</f>
        <v>1400833.3333333335</v>
      </c>
      <c r="I186" s="176" t="s">
        <v>81</v>
      </c>
      <c r="J186" s="176">
        <f>(I185+J185)/2</f>
        <v>467500</v>
      </c>
      <c r="K186" s="176"/>
      <c r="L186" s="176"/>
      <c r="M186" s="176"/>
      <c r="N186" s="176"/>
      <c r="O186" s="176"/>
      <c r="P186" s="176"/>
      <c r="Q186" s="176"/>
      <c r="R186" s="176"/>
      <c r="S186" s="176"/>
      <c r="T186" s="176"/>
      <c r="U186" s="176"/>
      <c r="V186" s="176"/>
      <c r="W186" s="176"/>
      <c r="X186" s="176"/>
      <c r="Y186" s="176"/>
      <c r="Z186" s="176"/>
      <c r="AA186" s="176"/>
      <c r="AB186" s="176"/>
    </row>
    <row r="187" spans="2:28" ht="15.75">
      <c r="B187" s="176"/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</row>
    <row r="188" spans="2:28" ht="15.75">
      <c r="B188" s="176"/>
      <c r="C188" s="176"/>
      <c r="D188" s="176"/>
      <c r="E188" s="176"/>
      <c r="F188" s="176"/>
      <c r="G188" s="176"/>
      <c r="H188" s="176"/>
      <c r="I188" s="176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  <c r="V188" s="176"/>
      <c r="W188" s="176"/>
      <c r="X188" s="176"/>
      <c r="Y188" s="176"/>
      <c r="Z188" s="176"/>
      <c r="AA188" s="176"/>
      <c r="AB188" s="176"/>
    </row>
    <row r="189" spans="2:28" ht="15.75">
      <c r="B189" s="176"/>
      <c r="C189" s="176"/>
      <c r="D189" s="176"/>
      <c r="E189" s="176"/>
      <c r="F189" s="176"/>
      <c r="G189" s="176"/>
      <c r="H189" s="176"/>
      <c r="I189" s="176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</row>
    <row r="190" spans="2:28" ht="15.75">
      <c r="B190" s="176"/>
      <c r="C190" s="176"/>
      <c r="D190" s="176"/>
      <c r="E190" s="226" t="s">
        <v>53</v>
      </c>
      <c r="F190" s="226"/>
      <c r="G190" s="226" t="s">
        <v>95</v>
      </c>
      <c r="H190" s="226"/>
      <c r="I190" s="226"/>
      <c r="J190" s="226"/>
      <c r="K190" s="176"/>
      <c r="L190" s="176"/>
      <c r="M190" s="176"/>
      <c r="N190" s="176"/>
      <c r="O190" s="176"/>
      <c r="P190" s="176"/>
      <c r="Q190" s="176"/>
      <c r="R190" s="176"/>
      <c r="S190" s="176"/>
      <c r="T190" s="226" t="s">
        <v>53</v>
      </c>
      <c r="U190" s="226"/>
      <c r="V190" s="226" t="s">
        <v>95</v>
      </c>
      <c r="W190" s="226"/>
      <c r="X190" s="226"/>
      <c r="Y190" s="226"/>
      <c r="Z190" s="176"/>
      <c r="AA190" s="176"/>
      <c r="AB190" s="176"/>
    </row>
    <row r="191" spans="2:28" ht="15.75">
      <c r="B191" s="176"/>
      <c r="C191" s="186"/>
      <c r="D191" s="186"/>
      <c r="E191" s="227" t="s">
        <v>55</v>
      </c>
      <c r="F191" s="227"/>
      <c r="G191" s="227" t="s">
        <v>72</v>
      </c>
      <c r="H191" s="227"/>
      <c r="I191" s="227" t="s">
        <v>73</v>
      </c>
      <c r="J191" s="227"/>
      <c r="K191" s="227" t="s">
        <v>72</v>
      </c>
      <c r="L191" s="227"/>
      <c r="M191" s="176"/>
      <c r="N191" s="176"/>
      <c r="O191" s="176"/>
      <c r="P191" s="176"/>
      <c r="Q191" s="176"/>
      <c r="R191" s="186"/>
      <c r="S191" s="186"/>
      <c r="T191" s="227" t="s">
        <v>55</v>
      </c>
      <c r="U191" s="227"/>
      <c r="V191" s="227" t="s">
        <v>72</v>
      </c>
      <c r="W191" s="227"/>
      <c r="X191" s="227" t="s">
        <v>73</v>
      </c>
      <c r="Y191" s="227"/>
      <c r="Z191" s="227" t="s">
        <v>72</v>
      </c>
      <c r="AA191" s="227"/>
      <c r="AB191" s="176"/>
    </row>
    <row r="192" spans="2:28" ht="15.75">
      <c r="B192" s="176"/>
      <c r="C192" s="188" t="s">
        <v>56</v>
      </c>
      <c r="D192" s="188" t="s">
        <v>57</v>
      </c>
      <c r="E192" s="189" t="s">
        <v>59</v>
      </c>
      <c r="F192" s="189" t="s">
        <v>74</v>
      </c>
      <c r="G192" s="189" t="s">
        <v>60</v>
      </c>
      <c r="H192" s="189" t="s">
        <v>61</v>
      </c>
      <c r="I192" s="189" t="s">
        <v>78</v>
      </c>
      <c r="J192" s="189" t="s">
        <v>77</v>
      </c>
      <c r="K192" s="189" t="s">
        <v>69</v>
      </c>
      <c r="L192" s="176"/>
      <c r="M192" s="176"/>
      <c r="N192" s="176"/>
      <c r="O192" s="176"/>
      <c r="P192" s="176"/>
      <c r="Q192" s="176"/>
      <c r="R192" s="188" t="s">
        <v>56</v>
      </c>
      <c r="S192" s="188" t="s">
        <v>57</v>
      </c>
      <c r="T192" s="189" t="s">
        <v>59</v>
      </c>
      <c r="U192" s="189" t="s">
        <v>74</v>
      </c>
      <c r="V192" s="189" t="s">
        <v>60</v>
      </c>
      <c r="W192" s="189" t="s">
        <v>61</v>
      </c>
      <c r="X192" s="189" t="s">
        <v>78</v>
      </c>
      <c r="Y192" s="189" t="s">
        <v>96</v>
      </c>
      <c r="Z192" s="189" t="s">
        <v>69</v>
      </c>
      <c r="AA192" s="176"/>
      <c r="AB192" s="176"/>
    </row>
    <row r="193" spans="2:28" ht="15.75">
      <c r="B193" s="176"/>
      <c r="C193" s="190" t="s">
        <v>62</v>
      </c>
      <c r="D193" s="190">
        <v>24</v>
      </c>
      <c r="E193" s="191">
        <v>221</v>
      </c>
      <c r="F193" s="191" t="s">
        <v>18</v>
      </c>
      <c r="G193" s="198">
        <v>252</v>
      </c>
      <c r="H193" s="198">
        <v>20</v>
      </c>
      <c r="I193" s="198">
        <v>47</v>
      </c>
      <c r="J193" s="191">
        <v>14</v>
      </c>
      <c r="K193" s="198">
        <v>4</v>
      </c>
      <c r="L193" s="176"/>
      <c r="M193" s="176"/>
      <c r="N193" s="176"/>
      <c r="O193" s="176"/>
      <c r="P193" s="176"/>
      <c r="Q193" s="176"/>
      <c r="R193" s="190" t="s">
        <v>62</v>
      </c>
      <c r="S193" s="190">
        <v>24</v>
      </c>
      <c r="T193" s="191">
        <v>174</v>
      </c>
      <c r="U193" s="191" t="s">
        <v>18</v>
      </c>
      <c r="V193" s="198"/>
      <c r="W193" s="198">
        <v>185</v>
      </c>
      <c r="X193" s="198">
        <v>165</v>
      </c>
      <c r="Y193" s="191">
        <v>214</v>
      </c>
      <c r="Z193" s="198">
        <v>4</v>
      </c>
      <c r="AA193" s="176"/>
      <c r="AB193" s="176"/>
    </row>
    <row r="194" spans="2:28" ht="15.75">
      <c r="B194" s="176"/>
      <c r="C194" s="190" t="s">
        <v>64</v>
      </c>
      <c r="D194" s="190">
        <v>24</v>
      </c>
      <c r="E194" s="191">
        <v>244</v>
      </c>
      <c r="F194" s="191" t="s">
        <v>18</v>
      </c>
      <c r="G194" s="198">
        <v>224</v>
      </c>
      <c r="H194" s="198">
        <v>84</v>
      </c>
      <c r="I194" s="198">
        <v>39</v>
      </c>
      <c r="J194" s="191">
        <v>16</v>
      </c>
      <c r="K194" s="198">
        <v>9</v>
      </c>
      <c r="L194" s="176"/>
      <c r="M194" s="176"/>
      <c r="N194" s="176"/>
      <c r="O194" s="176"/>
      <c r="P194" s="176"/>
      <c r="Q194" s="176"/>
      <c r="R194" s="190" t="s">
        <v>64</v>
      </c>
      <c r="S194" s="190">
        <v>24</v>
      </c>
      <c r="T194" s="191">
        <v>197</v>
      </c>
      <c r="U194" s="191" t="s">
        <v>18</v>
      </c>
      <c r="V194" s="198"/>
      <c r="W194" s="198">
        <v>123</v>
      </c>
      <c r="X194" s="198">
        <v>238</v>
      </c>
      <c r="Y194" s="191">
        <v>117</v>
      </c>
      <c r="Z194" s="198">
        <v>9</v>
      </c>
      <c r="AA194" s="176"/>
      <c r="AB194" s="176"/>
    </row>
    <row r="195" spans="2:28" ht="15.75">
      <c r="B195" s="176"/>
      <c r="C195" s="190" t="s">
        <v>65</v>
      </c>
      <c r="D195" s="190">
        <v>24</v>
      </c>
      <c r="E195" s="191">
        <v>300</v>
      </c>
      <c r="F195" s="191" t="s">
        <v>18</v>
      </c>
      <c r="G195" s="198"/>
      <c r="H195" s="198"/>
      <c r="I195" s="198">
        <v>42</v>
      </c>
      <c r="J195" s="191">
        <v>7</v>
      </c>
      <c r="K195" s="198"/>
      <c r="L195" s="176"/>
      <c r="M195" s="176"/>
      <c r="N195" s="176"/>
      <c r="O195" s="176"/>
      <c r="P195" s="176"/>
      <c r="Q195" s="176"/>
      <c r="R195" s="190" t="s">
        <v>65</v>
      </c>
      <c r="S195" s="190">
        <v>24</v>
      </c>
      <c r="T195" s="191">
        <v>189</v>
      </c>
      <c r="U195" s="191" t="s">
        <v>18</v>
      </c>
      <c r="V195" s="198"/>
      <c r="W195" s="198">
        <v>198</v>
      </c>
      <c r="X195" s="198">
        <v>249</v>
      </c>
      <c r="Y195" s="191">
        <v>134</v>
      </c>
      <c r="Z195" s="198"/>
      <c r="AA195" s="176"/>
      <c r="AB195" s="176"/>
    </row>
    <row r="196" spans="2:28" ht="15.75">
      <c r="B196" s="176"/>
      <c r="C196" s="227" t="s">
        <v>66</v>
      </c>
      <c r="D196" s="227"/>
      <c r="E196" s="192">
        <f t="shared" ref="E196:K196" si="28">AVERAGE(E193:E195)</f>
        <v>255</v>
      </c>
      <c r="F196" s="192" t="e">
        <f t="shared" si="28"/>
        <v>#DIV/0!</v>
      </c>
      <c r="G196" s="192">
        <f t="shared" si="28"/>
        <v>238</v>
      </c>
      <c r="H196" s="192">
        <f t="shared" si="28"/>
        <v>52</v>
      </c>
      <c r="I196" s="192">
        <f t="shared" si="28"/>
        <v>42.666666666666664</v>
      </c>
      <c r="J196" s="192">
        <f t="shared" si="28"/>
        <v>12.333333333333334</v>
      </c>
      <c r="K196" s="192">
        <f t="shared" si="28"/>
        <v>6.5</v>
      </c>
      <c r="L196" s="176"/>
      <c r="M196" s="176"/>
      <c r="N196" s="176"/>
      <c r="O196" s="176"/>
      <c r="P196" s="176"/>
      <c r="Q196" s="176"/>
      <c r="R196" s="227" t="s">
        <v>66</v>
      </c>
      <c r="S196" s="227"/>
      <c r="T196" s="192">
        <f t="shared" ref="T196:Z196" si="29">AVERAGE(T193:T195)</f>
        <v>186.66666666666666</v>
      </c>
      <c r="U196" s="192" t="e">
        <f t="shared" si="29"/>
        <v>#DIV/0!</v>
      </c>
      <c r="V196" s="192" t="e">
        <f t="shared" si="29"/>
        <v>#DIV/0!</v>
      </c>
      <c r="W196" s="192">
        <f t="shared" si="29"/>
        <v>168.66666666666666</v>
      </c>
      <c r="X196" s="192">
        <f t="shared" si="29"/>
        <v>217.33333333333334</v>
      </c>
      <c r="Y196" s="192">
        <f t="shared" si="29"/>
        <v>155</v>
      </c>
      <c r="Z196" s="192">
        <f t="shared" si="29"/>
        <v>6.5</v>
      </c>
      <c r="AA196" s="176"/>
      <c r="AB196" s="176"/>
    </row>
    <row r="197" spans="2:28" ht="15.75">
      <c r="B197" s="176"/>
      <c r="C197" s="227" t="s">
        <v>67</v>
      </c>
      <c r="D197" s="227"/>
      <c r="E197" s="197">
        <f>(E196*10^5)*10</f>
        <v>255000000</v>
      </c>
      <c r="F197" s="194" t="e">
        <f>(F196*10^4)*10</f>
        <v>#DIV/0!</v>
      </c>
      <c r="G197" s="194">
        <f>(G196*10^1)*10</f>
        <v>23800</v>
      </c>
      <c r="H197" s="194">
        <f>(H196*10^2)*10</f>
        <v>52000</v>
      </c>
      <c r="I197" s="194">
        <f>(I196*5)*10</f>
        <v>2133.333333333333</v>
      </c>
      <c r="J197" s="194">
        <f>(J196*10^1)*10</f>
        <v>1233.3333333333335</v>
      </c>
      <c r="K197" s="194">
        <f>(K196*10^3)*10</f>
        <v>65000</v>
      </c>
      <c r="L197" s="176"/>
      <c r="M197" s="176"/>
      <c r="N197" s="176"/>
      <c r="O197" s="176"/>
      <c r="P197" s="176"/>
      <c r="Q197" s="176"/>
      <c r="R197" s="227" t="s">
        <v>67</v>
      </c>
      <c r="S197" s="227"/>
      <c r="T197" s="197">
        <f>(T196*10^5)*10</f>
        <v>186666666.66666663</v>
      </c>
      <c r="U197" s="194" t="e">
        <f>(U196*10^4)*10</f>
        <v>#DIV/0!</v>
      </c>
      <c r="V197" s="194" t="e">
        <f>(V196*10^1)*10</f>
        <v>#DIV/0!</v>
      </c>
      <c r="W197" s="194">
        <f>(W196*10^2)*10</f>
        <v>168666.66666666663</v>
      </c>
      <c r="X197" s="194">
        <f>(X196*5)*10</f>
        <v>10866.666666666668</v>
      </c>
      <c r="Y197" s="194">
        <f>(Y196*8)*10</f>
        <v>12400</v>
      </c>
      <c r="Z197" s="194">
        <f>(Z196*10^3)*10</f>
        <v>65000</v>
      </c>
      <c r="AA197" s="176"/>
      <c r="AB197" s="176"/>
    </row>
    <row r="198" spans="2:28" ht="15.75">
      <c r="B198" s="176"/>
      <c r="C198" s="227"/>
      <c r="D198" s="227"/>
      <c r="E198" s="197">
        <f t="shared" ref="E198:K198" si="30">E197*100</f>
        <v>25500000000</v>
      </c>
      <c r="F198" s="196" t="e">
        <f t="shared" si="30"/>
        <v>#DIV/0!</v>
      </c>
      <c r="G198" s="196">
        <f t="shared" si="30"/>
        <v>2380000</v>
      </c>
      <c r="H198" s="196">
        <f t="shared" si="30"/>
        <v>5200000</v>
      </c>
      <c r="I198" s="196">
        <f t="shared" si="30"/>
        <v>213333.33333333331</v>
      </c>
      <c r="J198" s="196">
        <f t="shared" si="30"/>
        <v>123333.33333333334</v>
      </c>
      <c r="K198" s="196">
        <f t="shared" si="30"/>
        <v>6500000</v>
      </c>
      <c r="L198" s="176"/>
      <c r="M198" s="176"/>
      <c r="N198" s="176"/>
      <c r="O198" s="176"/>
      <c r="P198" s="176"/>
      <c r="Q198" s="176"/>
      <c r="R198" s="227"/>
      <c r="S198" s="227"/>
      <c r="T198" s="197">
        <f t="shared" ref="T198:Z198" si="31">T197*100</f>
        <v>18666666666.666664</v>
      </c>
      <c r="U198" s="196" t="e">
        <f t="shared" si="31"/>
        <v>#DIV/0!</v>
      </c>
      <c r="V198" s="196" t="e">
        <f t="shared" si="31"/>
        <v>#DIV/0!</v>
      </c>
      <c r="W198" s="196">
        <f t="shared" si="31"/>
        <v>16866666.666666664</v>
      </c>
      <c r="X198" s="196">
        <f t="shared" si="31"/>
        <v>1086666.6666666667</v>
      </c>
      <c r="Y198" s="196">
        <f t="shared" si="31"/>
        <v>1240000</v>
      </c>
      <c r="Z198" s="196">
        <f t="shared" si="31"/>
        <v>6500000</v>
      </c>
      <c r="AA198" s="176"/>
      <c r="AB198" s="176"/>
    </row>
    <row r="199" spans="2:28" ht="15.75">
      <c r="B199" s="176"/>
      <c r="C199" s="176"/>
      <c r="D199" s="176"/>
      <c r="E199" s="176"/>
      <c r="F199" s="176"/>
      <c r="G199" s="176" t="s">
        <v>81</v>
      </c>
      <c r="H199" s="187">
        <f>AVERAGE(G198:H198)</f>
        <v>3790000</v>
      </c>
      <c r="I199" s="176" t="s">
        <v>81</v>
      </c>
      <c r="J199" s="176">
        <f>(I198+J198)/2</f>
        <v>168333.33333333331</v>
      </c>
      <c r="K199" s="176"/>
      <c r="L199" s="176"/>
      <c r="M199" s="176"/>
      <c r="N199" s="176"/>
      <c r="O199" s="176"/>
      <c r="P199" s="176"/>
      <c r="Q199" s="176"/>
      <c r="R199" s="176"/>
      <c r="S199" s="176"/>
      <c r="T199" s="176"/>
      <c r="U199" s="176"/>
      <c r="V199" s="176"/>
      <c r="W199" s="176"/>
      <c r="X199" s="176" t="s">
        <v>97</v>
      </c>
      <c r="Y199" s="187">
        <f>AVERAGE(X198:Y198)</f>
        <v>1163333.3333333335</v>
      </c>
      <c r="Z199" s="176"/>
      <c r="AA199" s="176"/>
      <c r="AB199" s="176"/>
    </row>
    <row r="200" spans="2:28" ht="15.75">
      <c r="B200" s="176"/>
      <c r="C200" s="176"/>
      <c r="D200" s="176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6"/>
      <c r="Z200" s="176"/>
      <c r="AA200" s="176"/>
      <c r="AB200" s="176"/>
    </row>
    <row r="201" spans="2:28" ht="15.75">
      <c r="B201" s="176"/>
      <c r="C201" s="176"/>
      <c r="D201" s="176"/>
      <c r="E201" s="226" t="s">
        <v>53</v>
      </c>
      <c r="F201" s="226"/>
      <c r="G201" s="226" t="s">
        <v>98</v>
      </c>
      <c r="H201" s="226"/>
      <c r="I201" s="226"/>
      <c r="J201" s="22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</row>
    <row r="202" spans="2:28" ht="15.75">
      <c r="B202" s="176"/>
      <c r="C202" s="186"/>
      <c r="D202" s="186"/>
      <c r="E202" s="227" t="s">
        <v>55</v>
      </c>
      <c r="F202" s="227"/>
      <c r="G202" s="227" t="s">
        <v>72</v>
      </c>
      <c r="H202" s="227"/>
      <c r="I202" s="227" t="s">
        <v>73</v>
      </c>
      <c r="J202" s="227"/>
      <c r="K202" s="176"/>
      <c r="L202" s="176"/>
      <c r="M202" s="176"/>
      <c r="N202" s="176"/>
      <c r="O202" s="176"/>
      <c r="P202" s="176"/>
      <c r="Q202" s="176"/>
      <c r="R202" s="176"/>
      <c r="S202" s="176"/>
      <c r="T202" s="176"/>
      <c r="U202" s="176"/>
      <c r="V202" s="176"/>
      <c r="W202" s="176"/>
      <c r="X202" s="176"/>
      <c r="Y202" s="176"/>
      <c r="Z202" s="176"/>
      <c r="AA202" s="176"/>
      <c r="AB202" s="176"/>
    </row>
    <row r="203" spans="2:28" ht="15.75">
      <c r="B203" s="176"/>
      <c r="C203" s="188" t="s">
        <v>56</v>
      </c>
      <c r="D203" s="188" t="s">
        <v>57</v>
      </c>
      <c r="E203" s="189" t="s">
        <v>59</v>
      </c>
      <c r="F203" s="189" t="s">
        <v>74</v>
      </c>
      <c r="G203" s="189" t="s">
        <v>94</v>
      </c>
      <c r="H203" s="189" t="s">
        <v>60</v>
      </c>
      <c r="I203" s="189" t="s">
        <v>78</v>
      </c>
      <c r="J203" s="189" t="s">
        <v>77</v>
      </c>
      <c r="K203" s="176"/>
      <c r="L203" s="176"/>
      <c r="M203" s="176"/>
      <c r="N203" s="176"/>
      <c r="O203" s="176"/>
      <c r="P203" s="176"/>
      <c r="Q203" s="176"/>
      <c r="R203" s="176"/>
      <c r="S203" s="176"/>
      <c r="T203" s="176"/>
      <c r="U203" s="176"/>
      <c r="V203" s="176"/>
      <c r="W203" s="176"/>
      <c r="X203" s="176"/>
      <c r="Y203" s="176"/>
      <c r="Z203" s="176"/>
      <c r="AA203" s="176"/>
      <c r="AB203" s="176"/>
    </row>
    <row r="204" spans="2:28" ht="15.75">
      <c r="B204" s="176"/>
      <c r="C204" s="190" t="s">
        <v>62</v>
      </c>
      <c r="D204" s="190">
        <v>24</v>
      </c>
      <c r="E204" s="198" t="s">
        <v>63</v>
      </c>
      <c r="F204" s="191" t="s">
        <v>18</v>
      </c>
      <c r="G204" s="198">
        <v>237</v>
      </c>
      <c r="H204" s="198">
        <v>26</v>
      </c>
      <c r="I204" s="198">
        <v>23</v>
      </c>
      <c r="J204" s="191">
        <v>0</v>
      </c>
      <c r="K204" s="176"/>
      <c r="L204" s="176"/>
      <c r="M204" s="176"/>
      <c r="N204" s="176"/>
      <c r="O204" s="176"/>
      <c r="P204" s="176"/>
      <c r="Q204" s="176"/>
      <c r="R204" s="176"/>
      <c r="S204" s="176"/>
      <c r="T204" s="176"/>
      <c r="U204" s="176"/>
      <c r="V204" s="176"/>
      <c r="W204" s="176"/>
      <c r="X204" s="176"/>
      <c r="Y204" s="176"/>
      <c r="Z204" s="176"/>
      <c r="AA204" s="176"/>
      <c r="AB204" s="176"/>
    </row>
    <row r="205" spans="2:28" ht="15.75">
      <c r="B205" s="176"/>
      <c r="C205" s="190" t="s">
        <v>64</v>
      </c>
      <c r="D205" s="190">
        <v>24</v>
      </c>
      <c r="E205" s="198" t="s">
        <v>63</v>
      </c>
      <c r="F205" s="191" t="s">
        <v>18</v>
      </c>
      <c r="G205" s="198">
        <v>185</v>
      </c>
      <c r="H205" s="198">
        <v>84</v>
      </c>
      <c r="I205" s="198">
        <v>12</v>
      </c>
      <c r="J205" s="191">
        <v>1</v>
      </c>
      <c r="K205" s="176"/>
      <c r="L205" s="176"/>
      <c r="M205" s="176"/>
      <c r="N205" s="176"/>
      <c r="O205" s="176"/>
      <c r="P205" s="176"/>
      <c r="Q205" s="176"/>
      <c r="R205" s="176"/>
      <c r="S205" s="176"/>
      <c r="T205" s="176"/>
      <c r="U205" s="176"/>
      <c r="V205" s="176"/>
      <c r="W205" s="176"/>
      <c r="X205" s="176"/>
      <c r="Y205" s="176"/>
      <c r="Z205" s="176"/>
      <c r="AA205" s="176"/>
      <c r="AB205" s="176"/>
    </row>
    <row r="206" spans="2:28" ht="15.75">
      <c r="B206" s="176"/>
      <c r="C206" s="190" t="s">
        <v>65</v>
      </c>
      <c r="D206" s="190">
        <v>24</v>
      </c>
      <c r="E206" s="198" t="s">
        <v>63</v>
      </c>
      <c r="F206" s="191" t="s">
        <v>18</v>
      </c>
      <c r="G206" s="198">
        <v>183</v>
      </c>
      <c r="H206" s="198">
        <v>91</v>
      </c>
      <c r="I206" s="198">
        <v>3</v>
      </c>
      <c r="J206" s="191">
        <v>0</v>
      </c>
      <c r="K206" s="176"/>
      <c r="L206" s="176"/>
      <c r="M206" s="176"/>
      <c r="N206" s="176"/>
      <c r="O206" s="176"/>
      <c r="P206" s="176"/>
      <c r="Q206" s="176"/>
      <c r="R206" s="176"/>
      <c r="S206" s="176"/>
      <c r="T206" s="176"/>
      <c r="U206" s="176"/>
      <c r="V206" s="176"/>
      <c r="W206" s="176"/>
      <c r="X206" s="176"/>
      <c r="Y206" s="176"/>
      <c r="Z206" s="176"/>
      <c r="AA206" s="176"/>
      <c r="AB206" s="176"/>
    </row>
    <row r="207" spans="2:28" ht="15.75">
      <c r="B207" s="176"/>
      <c r="C207" s="227" t="s">
        <v>66</v>
      </c>
      <c r="D207" s="227"/>
      <c r="E207" s="192" t="e">
        <f t="shared" ref="E207:J207" si="32">AVERAGE(E204:E206)</f>
        <v>#DIV/0!</v>
      </c>
      <c r="F207" s="192" t="e">
        <f t="shared" si="32"/>
        <v>#DIV/0!</v>
      </c>
      <c r="G207" s="192">
        <f t="shared" si="32"/>
        <v>201.66666666666666</v>
      </c>
      <c r="H207" s="192">
        <f t="shared" si="32"/>
        <v>67</v>
      </c>
      <c r="I207" s="192">
        <f t="shared" si="32"/>
        <v>12.666666666666666</v>
      </c>
      <c r="J207" s="192">
        <f t="shared" si="32"/>
        <v>0.33333333333333331</v>
      </c>
      <c r="K207" s="176"/>
      <c r="L207" s="176"/>
      <c r="M207" s="176"/>
      <c r="N207" s="176"/>
      <c r="O207" s="176"/>
      <c r="P207" s="176"/>
      <c r="Q207" s="176"/>
      <c r="R207" s="176"/>
      <c r="S207" s="176"/>
      <c r="T207" s="176"/>
      <c r="U207" s="176"/>
      <c r="V207" s="176"/>
      <c r="W207" s="176"/>
      <c r="X207" s="176"/>
      <c r="Y207" s="176"/>
      <c r="Z207" s="176"/>
      <c r="AA207" s="176"/>
      <c r="AB207" s="176"/>
    </row>
    <row r="208" spans="2:28" ht="15.75">
      <c r="B208" s="176"/>
      <c r="C208" s="227" t="s">
        <v>67</v>
      </c>
      <c r="D208" s="227"/>
      <c r="E208" s="197" t="e">
        <f>(E207*10^5)*10</f>
        <v>#DIV/0!</v>
      </c>
      <c r="F208" s="194" t="e">
        <f>(F207*10^4)*10</f>
        <v>#DIV/0!</v>
      </c>
      <c r="G208" s="194">
        <f>(G207*5)*10</f>
        <v>10083.333333333332</v>
      </c>
      <c r="H208" s="194">
        <f>(H207*10^1)*10</f>
        <v>6700</v>
      </c>
      <c r="I208" s="194">
        <f>(I207*5)*10</f>
        <v>633.33333333333326</v>
      </c>
      <c r="J208" s="194">
        <f>(J207*10^1)*10</f>
        <v>33.333333333333329</v>
      </c>
      <c r="K208" s="176"/>
      <c r="L208" s="176"/>
      <c r="M208" s="176"/>
      <c r="N208" s="176"/>
      <c r="O208" s="176"/>
      <c r="P208" s="176"/>
      <c r="Q208" s="176"/>
      <c r="R208" s="176"/>
      <c r="S208" s="176"/>
      <c r="T208" s="176"/>
      <c r="U208" s="176"/>
      <c r="V208" s="176"/>
      <c r="W208" s="176"/>
      <c r="X208" s="176"/>
      <c r="Y208" s="176"/>
      <c r="Z208" s="176"/>
      <c r="AA208" s="176"/>
      <c r="AB208" s="176"/>
    </row>
    <row r="209" spans="2:28" ht="15.75">
      <c r="B209" s="176"/>
      <c r="C209" s="227"/>
      <c r="D209" s="227"/>
      <c r="E209" s="197" t="e">
        <f t="shared" ref="E209:J209" si="33">E208*100</f>
        <v>#DIV/0!</v>
      </c>
      <c r="F209" s="196" t="e">
        <f t="shared" si="33"/>
        <v>#DIV/0!</v>
      </c>
      <c r="G209" s="196">
        <f t="shared" si="33"/>
        <v>1008333.3333333333</v>
      </c>
      <c r="H209" s="196">
        <f t="shared" si="33"/>
        <v>670000</v>
      </c>
      <c r="I209" s="196">
        <f t="shared" si="33"/>
        <v>63333.333333333328</v>
      </c>
      <c r="J209" s="196">
        <f t="shared" si="33"/>
        <v>3333.333333333333</v>
      </c>
      <c r="K209" s="176"/>
      <c r="L209" s="176"/>
      <c r="M209" s="176"/>
      <c r="N209" s="176"/>
      <c r="O209" s="176"/>
      <c r="P209" s="176"/>
      <c r="Q209" s="176"/>
      <c r="R209" s="176"/>
      <c r="S209" s="176"/>
      <c r="T209" s="176"/>
      <c r="U209" s="176"/>
      <c r="V209" s="176"/>
      <c r="W209" s="176"/>
      <c r="X209" s="176"/>
      <c r="Y209" s="176"/>
      <c r="Z209" s="176"/>
      <c r="AA209" s="176"/>
      <c r="AB209" s="176"/>
    </row>
    <row r="210" spans="2:28" ht="15.75">
      <c r="B210" s="176"/>
      <c r="C210" s="176"/>
      <c r="D210" s="176"/>
      <c r="E210" s="176"/>
      <c r="F210" s="176"/>
      <c r="G210" s="176" t="s">
        <v>97</v>
      </c>
      <c r="H210" s="176">
        <f>(G209+H209)/2</f>
        <v>839166.66666666663</v>
      </c>
      <c r="I210" s="176" t="s">
        <v>81</v>
      </c>
      <c r="J210" s="176">
        <f>(I209+J209)/2</f>
        <v>33333.333333333328</v>
      </c>
      <c r="K210" s="176"/>
      <c r="L210" s="176"/>
      <c r="M210" s="176"/>
      <c r="N210" s="176"/>
      <c r="O210" s="176"/>
      <c r="P210" s="176"/>
      <c r="Q210" s="176"/>
      <c r="R210" s="176"/>
      <c r="S210" s="176"/>
      <c r="T210" s="176"/>
      <c r="U210" s="176"/>
      <c r="V210" s="176"/>
      <c r="W210" s="176"/>
      <c r="X210" s="176"/>
      <c r="Y210" s="176"/>
      <c r="Z210" s="176"/>
      <c r="AA210" s="176"/>
      <c r="AB210" s="176"/>
    </row>
    <row r="211" spans="2:28" ht="15.75">
      <c r="B211" s="176"/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  <c r="O211" s="176"/>
      <c r="P211" s="176"/>
      <c r="Q211" s="176"/>
      <c r="R211" s="176"/>
      <c r="S211" s="176"/>
      <c r="T211" s="176"/>
      <c r="U211" s="176"/>
      <c r="V211" s="176"/>
      <c r="W211" s="176"/>
      <c r="X211" s="176"/>
      <c r="Y211" s="176"/>
      <c r="Z211" s="176"/>
      <c r="AA211" s="176"/>
      <c r="AB211" s="176"/>
    </row>
    <row r="212" spans="2:28" ht="15.75">
      <c r="B212" s="176"/>
      <c r="C212" s="176"/>
      <c r="D212" s="176"/>
      <c r="E212" s="226" t="s">
        <v>53</v>
      </c>
      <c r="F212" s="226"/>
      <c r="G212" s="226" t="s">
        <v>99</v>
      </c>
      <c r="H212" s="226"/>
      <c r="I212" s="226"/>
      <c r="J212" s="226"/>
      <c r="K212" s="176"/>
      <c r="L212" s="176"/>
      <c r="M212" s="176"/>
      <c r="N212" s="176"/>
      <c r="O212" s="176"/>
      <c r="P212" s="176"/>
      <c r="Q212" s="176"/>
      <c r="R212" s="176"/>
      <c r="S212" s="176"/>
      <c r="T212" s="176"/>
      <c r="U212" s="176"/>
      <c r="V212" s="176"/>
      <c r="W212" s="176"/>
      <c r="X212" s="176"/>
      <c r="Y212" s="176"/>
      <c r="Z212" s="176"/>
      <c r="AA212" s="176"/>
      <c r="AB212" s="176"/>
    </row>
    <row r="213" spans="2:28" ht="15.75">
      <c r="B213" s="176"/>
      <c r="C213" s="186"/>
      <c r="D213" s="186"/>
      <c r="E213" s="227" t="s">
        <v>55</v>
      </c>
      <c r="F213" s="227"/>
      <c r="G213" s="227" t="s">
        <v>72</v>
      </c>
      <c r="H213" s="227"/>
      <c r="I213" s="227" t="s">
        <v>73</v>
      </c>
      <c r="J213" s="227"/>
      <c r="K213" s="176"/>
      <c r="L213" s="176"/>
      <c r="M213" s="176"/>
      <c r="N213" s="176"/>
      <c r="O213" s="176"/>
      <c r="P213" s="176"/>
      <c r="Q213" s="176"/>
      <c r="R213" s="176"/>
      <c r="S213" s="176"/>
      <c r="T213" s="176"/>
      <c r="U213" s="176"/>
      <c r="V213" s="176"/>
      <c r="W213" s="176"/>
      <c r="X213" s="176"/>
      <c r="Y213" s="176"/>
      <c r="Z213" s="176"/>
      <c r="AA213" s="176"/>
      <c r="AB213" s="176"/>
    </row>
    <row r="214" spans="2:28" ht="15.75">
      <c r="B214" s="176"/>
      <c r="C214" s="188" t="s">
        <v>56</v>
      </c>
      <c r="D214" s="188" t="s">
        <v>57</v>
      </c>
      <c r="E214" s="189" t="s">
        <v>59</v>
      </c>
      <c r="F214" s="189" t="s">
        <v>74</v>
      </c>
      <c r="G214" s="189" t="s">
        <v>58</v>
      </c>
      <c r="H214" s="189" t="s">
        <v>59</v>
      </c>
      <c r="I214" s="189" t="s">
        <v>100</v>
      </c>
      <c r="J214" s="189" t="s">
        <v>101</v>
      </c>
      <c r="K214" s="176"/>
      <c r="L214" s="176"/>
      <c r="M214" s="176"/>
      <c r="N214" s="176"/>
      <c r="O214" s="176"/>
      <c r="P214" s="176"/>
      <c r="Q214" s="176"/>
      <c r="R214" s="176"/>
      <c r="S214" s="176"/>
      <c r="T214" s="176"/>
      <c r="U214" s="176"/>
      <c r="V214" s="176"/>
      <c r="W214" s="176"/>
      <c r="X214" s="176"/>
      <c r="Y214" s="176"/>
      <c r="Z214" s="176"/>
      <c r="AA214" s="176"/>
      <c r="AB214" s="176"/>
    </row>
    <row r="215" spans="2:28" ht="15.75">
      <c r="B215" s="176"/>
      <c r="C215" s="190" t="s">
        <v>62</v>
      </c>
      <c r="D215" s="190">
        <v>24</v>
      </c>
      <c r="E215" s="191">
        <v>274</v>
      </c>
      <c r="F215" s="191" t="s">
        <v>18</v>
      </c>
      <c r="G215" s="198" t="s">
        <v>63</v>
      </c>
      <c r="H215" s="198">
        <v>158</v>
      </c>
      <c r="I215" s="198">
        <v>103</v>
      </c>
      <c r="J215" s="198">
        <v>9</v>
      </c>
      <c r="K215" s="176"/>
      <c r="L215" s="176"/>
      <c r="M215" s="176"/>
      <c r="N215" s="176"/>
      <c r="O215" s="176"/>
      <c r="P215" s="176"/>
      <c r="Q215" s="176"/>
      <c r="R215" s="176"/>
      <c r="S215" s="176"/>
      <c r="T215" s="176"/>
      <c r="U215" s="176"/>
      <c r="V215" s="176"/>
      <c r="W215" s="176"/>
      <c r="X215" s="176"/>
      <c r="Y215" s="176"/>
      <c r="Z215" s="176"/>
      <c r="AA215" s="176"/>
      <c r="AB215" s="176"/>
    </row>
    <row r="216" spans="2:28" ht="15.75">
      <c r="B216" s="176"/>
      <c r="C216" s="190" t="s">
        <v>64</v>
      </c>
      <c r="D216" s="190">
        <v>24</v>
      </c>
      <c r="E216" s="191">
        <v>93</v>
      </c>
      <c r="F216" s="191" t="s">
        <v>18</v>
      </c>
      <c r="G216" s="198" t="s">
        <v>63</v>
      </c>
      <c r="H216" s="198">
        <v>123</v>
      </c>
      <c r="I216" s="198">
        <v>143</v>
      </c>
      <c r="J216" s="198">
        <v>3</v>
      </c>
      <c r="K216" s="176"/>
      <c r="L216" s="176"/>
      <c r="M216" s="176"/>
      <c r="N216" s="176"/>
      <c r="O216" s="176"/>
      <c r="P216" s="176"/>
      <c r="Q216" s="176"/>
      <c r="R216" s="176"/>
      <c r="S216" s="176"/>
      <c r="T216" s="176"/>
      <c r="U216" s="176"/>
      <c r="V216" s="176"/>
      <c r="W216" s="176"/>
      <c r="X216" s="176"/>
      <c r="Y216" s="176"/>
      <c r="Z216" s="176"/>
      <c r="AA216" s="176"/>
      <c r="AB216" s="176"/>
    </row>
    <row r="217" spans="2:28" ht="15.75">
      <c r="B217" s="176"/>
      <c r="C217" s="190" t="s">
        <v>65</v>
      </c>
      <c r="D217" s="190">
        <v>24</v>
      </c>
      <c r="E217" s="191">
        <v>191</v>
      </c>
      <c r="F217" s="191" t="s">
        <v>18</v>
      </c>
      <c r="G217" s="198" t="s">
        <v>63</v>
      </c>
      <c r="H217" s="198">
        <v>182</v>
      </c>
      <c r="I217" s="198"/>
      <c r="J217" s="198">
        <v>30</v>
      </c>
      <c r="K217" s="176"/>
      <c r="L217" s="176"/>
      <c r="M217" s="176"/>
      <c r="N217" s="176"/>
      <c r="O217" s="176"/>
      <c r="P217" s="176"/>
      <c r="Q217" s="176"/>
      <c r="R217" s="176"/>
      <c r="S217" s="176"/>
      <c r="T217" s="176"/>
      <c r="U217" s="176"/>
      <c r="V217" s="176"/>
      <c r="W217" s="176"/>
      <c r="X217" s="176"/>
      <c r="Y217" s="176"/>
      <c r="Z217" s="176"/>
      <c r="AA217" s="176"/>
      <c r="AB217" s="176"/>
    </row>
    <row r="218" spans="2:28" ht="15.75">
      <c r="B218" s="176"/>
      <c r="C218" s="227" t="s">
        <v>66</v>
      </c>
      <c r="D218" s="227"/>
      <c r="E218" s="192">
        <f t="shared" ref="E218:J218" si="34">AVERAGE(E215:E217)</f>
        <v>186</v>
      </c>
      <c r="F218" s="192" t="e">
        <f t="shared" si="34"/>
        <v>#DIV/0!</v>
      </c>
      <c r="G218" s="192" t="e">
        <f t="shared" si="34"/>
        <v>#DIV/0!</v>
      </c>
      <c r="H218" s="192">
        <f t="shared" si="34"/>
        <v>154.33333333333334</v>
      </c>
      <c r="I218" s="192">
        <f t="shared" si="34"/>
        <v>123</v>
      </c>
      <c r="J218" s="192">
        <f t="shared" si="34"/>
        <v>14</v>
      </c>
      <c r="K218" s="176"/>
      <c r="L218" s="176"/>
      <c r="M218" s="176"/>
      <c r="N218" s="176"/>
      <c r="O218" s="176"/>
      <c r="P218" s="176"/>
      <c r="Q218" s="176"/>
      <c r="R218" s="176"/>
      <c r="S218" s="176"/>
      <c r="T218" s="176"/>
      <c r="U218" s="176"/>
      <c r="V218" s="176"/>
      <c r="W218" s="176"/>
      <c r="X218" s="176"/>
      <c r="Y218" s="176"/>
      <c r="Z218" s="176"/>
      <c r="AA218" s="176"/>
      <c r="AB218" s="176"/>
    </row>
    <row r="219" spans="2:28" ht="15.75">
      <c r="B219" s="176"/>
      <c r="C219" s="227" t="s">
        <v>67</v>
      </c>
      <c r="D219" s="227"/>
      <c r="E219" s="197">
        <f>(E218*10^5)*10</f>
        <v>186000000</v>
      </c>
      <c r="F219" s="194" t="e">
        <f>(F218*10^4)*10</f>
        <v>#DIV/0!</v>
      </c>
      <c r="G219" s="194" t="e">
        <f>(G218*5)*10</f>
        <v>#DIV/0!</v>
      </c>
      <c r="H219" s="194">
        <f>(H218*10^5)*10</f>
        <v>154333333.33333334</v>
      </c>
      <c r="I219" s="194">
        <f>(I218*10^5)*10</f>
        <v>123000000</v>
      </c>
      <c r="J219" s="194">
        <f>(J218*10^6)*10</f>
        <v>140000000</v>
      </c>
      <c r="K219" s="176"/>
      <c r="L219" s="176"/>
      <c r="M219" s="176"/>
      <c r="N219" s="176"/>
      <c r="O219" s="176"/>
      <c r="P219" s="176"/>
      <c r="Q219" s="176"/>
      <c r="R219" s="176"/>
      <c r="S219" s="176"/>
      <c r="T219" s="176"/>
      <c r="U219" s="176"/>
      <c r="V219" s="176"/>
      <c r="W219" s="176"/>
      <c r="X219" s="176"/>
      <c r="Y219" s="176"/>
      <c r="Z219" s="176"/>
      <c r="AA219" s="176"/>
      <c r="AB219" s="176"/>
    </row>
    <row r="220" spans="2:28" ht="15.75">
      <c r="B220" s="176"/>
      <c r="C220" s="227"/>
      <c r="D220" s="227"/>
      <c r="E220" s="197">
        <f t="shared" ref="E220:J220" si="35">E219*100</f>
        <v>18600000000</v>
      </c>
      <c r="F220" s="196" t="e">
        <f t="shared" si="35"/>
        <v>#DIV/0!</v>
      </c>
      <c r="G220" s="196" t="e">
        <f t="shared" si="35"/>
        <v>#DIV/0!</v>
      </c>
      <c r="H220" s="196">
        <f t="shared" si="35"/>
        <v>15433333333.333334</v>
      </c>
      <c r="I220" s="196">
        <f t="shared" si="35"/>
        <v>12300000000</v>
      </c>
      <c r="J220" s="196">
        <f t="shared" si="35"/>
        <v>14000000000</v>
      </c>
      <c r="K220" s="176"/>
      <c r="L220" s="176"/>
      <c r="M220" s="176"/>
      <c r="N220" s="176"/>
      <c r="O220" s="176"/>
      <c r="P220" s="176"/>
      <c r="Q220" s="176"/>
      <c r="R220" s="176"/>
      <c r="S220" s="176"/>
      <c r="T220" s="176"/>
      <c r="U220" s="176"/>
      <c r="V220" s="176"/>
      <c r="W220" s="176"/>
      <c r="X220" s="176"/>
      <c r="Y220" s="176"/>
      <c r="Z220" s="176"/>
      <c r="AA220" s="176"/>
      <c r="AB220" s="176"/>
    </row>
    <row r="221" spans="2:28" ht="15.75">
      <c r="B221" s="176"/>
      <c r="C221" s="176"/>
      <c r="D221" s="176"/>
      <c r="E221" s="176"/>
      <c r="F221" s="176"/>
      <c r="G221" s="176"/>
      <c r="H221" s="176"/>
      <c r="I221" s="176" t="s">
        <v>81</v>
      </c>
      <c r="J221" s="187">
        <f>AVERAGE(I220:J220)</f>
        <v>13150000000</v>
      </c>
      <c r="K221" s="176"/>
      <c r="L221" s="176"/>
      <c r="M221" s="176"/>
      <c r="N221" s="176"/>
      <c r="O221" s="176"/>
      <c r="P221" s="176"/>
      <c r="Q221" s="176"/>
      <c r="R221" s="176"/>
      <c r="S221" s="176"/>
      <c r="T221" s="176"/>
      <c r="U221" s="176"/>
      <c r="V221" s="176"/>
      <c r="W221" s="176"/>
      <c r="X221" s="176"/>
      <c r="Y221" s="176"/>
      <c r="Z221" s="176"/>
      <c r="AA221" s="176"/>
      <c r="AB221" s="176"/>
    </row>
    <row r="222" spans="2:28" ht="15.75">
      <c r="B222" s="176"/>
      <c r="C222" s="176"/>
      <c r="D222" s="176"/>
      <c r="E222" s="176"/>
      <c r="F222" s="176"/>
      <c r="G222" s="176"/>
      <c r="H222" s="176"/>
      <c r="I222" s="176"/>
      <c r="J222" s="176"/>
      <c r="K222" s="176"/>
      <c r="L222" s="176"/>
      <c r="M222" s="176"/>
      <c r="N222" s="176"/>
      <c r="O222" s="176"/>
      <c r="P222" s="176"/>
      <c r="Q222" s="176"/>
      <c r="R222" s="176"/>
      <c r="S222" s="176"/>
      <c r="T222" s="176"/>
      <c r="U222" s="176"/>
      <c r="V222" s="176"/>
      <c r="W222" s="176"/>
      <c r="X222" s="176"/>
      <c r="Y222" s="176"/>
      <c r="Z222" s="176"/>
      <c r="AA222" s="176"/>
      <c r="AB222" s="176"/>
    </row>
    <row r="223" spans="2:28" ht="15.75">
      <c r="B223" s="176"/>
      <c r="C223" s="176"/>
      <c r="D223" s="176"/>
      <c r="E223" s="226" t="s">
        <v>53</v>
      </c>
      <c r="F223" s="226"/>
      <c r="G223" s="226" t="s">
        <v>102</v>
      </c>
      <c r="H223" s="226"/>
      <c r="I223" s="226"/>
      <c r="J223" s="226"/>
      <c r="K223" s="176"/>
      <c r="L223" s="176"/>
      <c r="M223" s="176"/>
      <c r="N223" s="176"/>
      <c r="O223" s="176"/>
      <c r="P223" s="176"/>
      <c r="Q223" s="176"/>
      <c r="R223" s="176"/>
      <c r="S223" s="176"/>
      <c r="T223" s="176"/>
      <c r="U223" s="176"/>
      <c r="V223" s="176"/>
      <c r="W223" s="176"/>
      <c r="X223" s="176"/>
      <c r="Y223" s="176"/>
      <c r="Z223" s="176"/>
      <c r="AA223" s="176"/>
      <c r="AB223" s="176"/>
    </row>
    <row r="224" spans="2:28" ht="15.75">
      <c r="B224" s="176"/>
      <c r="C224" s="186"/>
      <c r="D224" s="186"/>
      <c r="E224" s="227" t="s">
        <v>55</v>
      </c>
      <c r="F224" s="227"/>
      <c r="G224" s="227" t="s">
        <v>72</v>
      </c>
      <c r="H224" s="227"/>
      <c r="I224" s="227" t="s">
        <v>73</v>
      </c>
      <c r="J224" s="227"/>
      <c r="K224" s="176"/>
      <c r="L224" s="176"/>
      <c r="M224" s="176"/>
      <c r="N224" s="176"/>
      <c r="O224" s="176"/>
      <c r="P224" s="176"/>
      <c r="Q224" s="176"/>
      <c r="R224" s="176"/>
      <c r="S224" s="176"/>
      <c r="T224" s="176"/>
      <c r="U224" s="176"/>
      <c r="V224" s="176"/>
      <c r="W224" s="176"/>
      <c r="X224" s="176"/>
      <c r="Y224" s="176"/>
      <c r="Z224" s="176"/>
      <c r="AA224" s="176"/>
      <c r="AB224" s="176"/>
    </row>
    <row r="225" spans="2:28" ht="15.75">
      <c r="B225" s="176"/>
      <c r="C225" s="188" t="s">
        <v>56</v>
      </c>
      <c r="D225" s="188" t="s">
        <v>57</v>
      </c>
      <c r="E225" s="189" t="s">
        <v>59</v>
      </c>
      <c r="F225" s="189" t="s">
        <v>74</v>
      </c>
      <c r="G225" s="189" t="s">
        <v>61</v>
      </c>
      <c r="H225" s="189" t="s">
        <v>69</v>
      </c>
      <c r="I225" s="189" t="s">
        <v>78</v>
      </c>
      <c r="J225" s="189" t="s">
        <v>80</v>
      </c>
      <c r="K225" s="176"/>
      <c r="L225" s="176"/>
      <c r="M225" s="176"/>
      <c r="N225" s="176"/>
      <c r="O225" s="176"/>
      <c r="P225" s="176"/>
      <c r="Q225" s="176"/>
      <c r="R225" s="176"/>
      <c r="S225" s="176"/>
      <c r="T225" s="176"/>
      <c r="U225" s="176"/>
      <c r="V225" s="176"/>
      <c r="W225" s="176"/>
      <c r="X225" s="176"/>
      <c r="Y225" s="176"/>
      <c r="Z225" s="176"/>
      <c r="AA225" s="176"/>
      <c r="AB225" s="176"/>
    </row>
    <row r="226" spans="2:28" ht="15.75">
      <c r="B226" s="176"/>
      <c r="C226" s="190" t="s">
        <v>62</v>
      </c>
      <c r="D226" s="190">
        <v>24</v>
      </c>
      <c r="E226" s="191" t="s">
        <v>18</v>
      </c>
      <c r="F226" s="191">
        <v>36</v>
      </c>
      <c r="G226" s="198">
        <v>285</v>
      </c>
      <c r="H226" s="198">
        <v>55</v>
      </c>
      <c r="I226" s="198" t="s">
        <v>63</v>
      </c>
      <c r="J226" s="198">
        <v>20</v>
      </c>
      <c r="K226" s="176"/>
      <c r="L226" s="176"/>
      <c r="M226" s="176"/>
      <c r="N226" s="176"/>
      <c r="O226" s="176"/>
      <c r="P226" s="176"/>
      <c r="Q226" s="176"/>
      <c r="R226" s="176"/>
      <c r="S226" s="176"/>
      <c r="T226" s="176"/>
      <c r="U226" s="176"/>
      <c r="V226" s="176"/>
      <c r="W226" s="176"/>
      <c r="X226" s="176"/>
      <c r="Y226" s="176"/>
      <c r="Z226" s="176"/>
      <c r="AA226" s="176"/>
      <c r="AB226" s="176"/>
    </row>
    <row r="227" spans="2:28" ht="15.75">
      <c r="B227" s="176"/>
      <c r="C227" s="190" t="s">
        <v>64</v>
      </c>
      <c r="D227" s="190">
        <v>24</v>
      </c>
      <c r="E227" s="191" t="s">
        <v>18</v>
      </c>
      <c r="F227" s="191">
        <v>39</v>
      </c>
      <c r="G227" s="198">
        <v>249</v>
      </c>
      <c r="H227" s="198">
        <v>18</v>
      </c>
      <c r="I227" s="198" t="s">
        <v>63</v>
      </c>
      <c r="J227" s="198">
        <v>64</v>
      </c>
      <c r="K227" s="176"/>
      <c r="L227" s="176"/>
      <c r="M227" s="176"/>
      <c r="N227" s="176"/>
      <c r="O227" s="176"/>
      <c r="P227" s="176"/>
      <c r="Q227" s="176"/>
      <c r="R227" s="176"/>
      <c r="S227" s="176"/>
      <c r="T227" s="176"/>
      <c r="U227" s="176"/>
      <c r="V227" s="176"/>
      <c r="W227" s="176"/>
      <c r="X227" s="176"/>
      <c r="Y227" s="176"/>
      <c r="Z227" s="176"/>
      <c r="AA227" s="176"/>
      <c r="AB227" s="176"/>
    </row>
    <row r="228" spans="2:28" ht="15.75">
      <c r="B228" s="176"/>
      <c r="C228" s="190" t="s">
        <v>65</v>
      </c>
      <c r="D228" s="190">
        <v>24</v>
      </c>
      <c r="E228" s="191" t="s">
        <v>18</v>
      </c>
      <c r="F228" s="191">
        <v>30</v>
      </c>
      <c r="G228" s="198">
        <v>190</v>
      </c>
      <c r="H228" s="198">
        <v>54</v>
      </c>
      <c r="I228" s="198" t="s">
        <v>63</v>
      </c>
      <c r="J228" s="198">
        <v>45</v>
      </c>
      <c r="K228" s="176"/>
      <c r="L228" s="176"/>
      <c r="M228" s="176"/>
      <c r="N228" s="176"/>
      <c r="O228" s="176"/>
      <c r="P228" s="176"/>
      <c r="Q228" s="176"/>
      <c r="R228" s="176"/>
      <c r="S228" s="176"/>
      <c r="T228" s="176"/>
      <c r="U228" s="176"/>
      <c r="V228" s="176"/>
      <c r="W228" s="176"/>
      <c r="X228" s="176"/>
      <c r="Y228" s="176"/>
      <c r="Z228" s="176"/>
      <c r="AA228" s="176"/>
      <c r="AB228" s="176"/>
    </row>
    <row r="229" spans="2:28" ht="15.75">
      <c r="B229" s="176"/>
      <c r="C229" s="227" t="s">
        <v>66</v>
      </c>
      <c r="D229" s="227"/>
      <c r="E229" s="192" t="e">
        <f t="shared" ref="E229:J229" si="36">AVERAGE(E226:E228)</f>
        <v>#DIV/0!</v>
      </c>
      <c r="F229" s="192">
        <f t="shared" si="36"/>
        <v>35</v>
      </c>
      <c r="G229" s="192">
        <f t="shared" si="36"/>
        <v>241.33333333333334</v>
      </c>
      <c r="H229" s="192">
        <f t="shared" si="36"/>
        <v>42.333333333333336</v>
      </c>
      <c r="I229" s="192" t="e">
        <f t="shared" si="36"/>
        <v>#DIV/0!</v>
      </c>
      <c r="J229" s="192">
        <f t="shared" si="36"/>
        <v>43</v>
      </c>
      <c r="K229" s="176"/>
      <c r="L229" s="176"/>
      <c r="M229" s="176"/>
      <c r="N229" s="176"/>
      <c r="O229" s="176"/>
      <c r="P229" s="176"/>
      <c r="Q229" s="176"/>
      <c r="R229" s="176"/>
      <c r="S229" s="176"/>
      <c r="T229" s="176"/>
      <c r="U229" s="176"/>
      <c r="V229" s="176"/>
      <c r="W229" s="176"/>
      <c r="X229" s="176"/>
      <c r="Y229" s="176"/>
      <c r="Z229" s="176"/>
      <c r="AA229" s="176"/>
      <c r="AB229" s="176"/>
    </row>
    <row r="230" spans="2:28" ht="15.75">
      <c r="B230" s="176"/>
      <c r="C230" s="227" t="s">
        <v>67</v>
      </c>
      <c r="D230" s="227"/>
      <c r="E230" s="197" t="e">
        <f>(E229*10^5)*10</f>
        <v>#DIV/0!</v>
      </c>
      <c r="F230" s="194">
        <f>(F229*10^6)*10</f>
        <v>350000000</v>
      </c>
      <c r="G230" s="194">
        <f>(G229*10^2)*10</f>
        <v>241333.33333333337</v>
      </c>
      <c r="H230" s="194">
        <f>(H229*10^3)*10</f>
        <v>423333.33333333337</v>
      </c>
      <c r="I230" s="194" t="e">
        <f>(I229*5)*10</f>
        <v>#DIV/0!</v>
      </c>
      <c r="J230" s="194">
        <f>(J229*10^3)*10</f>
        <v>430000</v>
      </c>
      <c r="K230" s="176"/>
      <c r="L230" s="176"/>
      <c r="M230" s="176"/>
      <c r="N230" s="176"/>
      <c r="O230" s="176"/>
      <c r="P230" s="176"/>
      <c r="Q230" s="176"/>
      <c r="R230" s="176"/>
      <c r="S230" s="176"/>
      <c r="T230" s="176"/>
      <c r="U230" s="176"/>
      <c r="V230" s="176"/>
      <c r="W230" s="176"/>
      <c r="X230" s="176"/>
      <c r="Y230" s="176"/>
      <c r="Z230" s="176"/>
      <c r="AA230" s="176"/>
      <c r="AB230" s="176"/>
    </row>
    <row r="231" spans="2:28" ht="15.75">
      <c r="B231" s="176"/>
      <c r="C231" s="227"/>
      <c r="D231" s="227"/>
      <c r="E231" s="197" t="e">
        <f t="shared" ref="E231:J231" si="37">E230*100</f>
        <v>#DIV/0!</v>
      </c>
      <c r="F231" s="196">
        <f t="shared" si="37"/>
        <v>35000000000</v>
      </c>
      <c r="G231" s="196">
        <f t="shared" si="37"/>
        <v>24133333.333333336</v>
      </c>
      <c r="H231" s="196">
        <f t="shared" si="37"/>
        <v>42333333.333333336</v>
      </c>
      <c r="I231" s="196" t="e">
        <f t="shared" si="37"/>
        <v>#DIV/0!</v>
      </c>
      <c r="J231" s="196">
        <f t="shared" si="37"/>
        <v>43000000</v>
      </c>
      <c r="K231" s="176"/>
      <c r="L231" s="176"/>
      <c r="M231" s="176"/>
      <c r="N231" s="176"/>
      <c r="O231" s="176"/>
      <c r="P231" s="176"/>
      <c r="Q231" s="176"/>
      <c r="R231" s="176"/>
      <c r="S231" s="176"/>
      <c r="T231" s="176"/>
      <c r="U231" s="176"/>
      <c r="V231" s="176"/>
      <c r="W231" s="176"/>
      <c r="X231" s="176"/>
      <c r="Y231" s="176"/>
      <c r="Z231" s="176"/>
      <c r="AA231" s="176"/>
      <c r="AB231" s="176"/>
    </row>
    <row r="232" spans="2:28" ht="15.75">
      <c r="B232" s="176"/>
      <c r="C232" s="176"/>
      <c r="D232" s="176"/>
      <c r="E232" s="176"/>
      <c r="F232" s="176"/>
      <c r="G232" s="176" t="s">
        <v>81</v>
      </c>
      <c r="H232" s="176">
        <f>(G231+H231)/2</f>
        <v>33233333.333333336</v>
      </c>
      <c r="I232" s="176"/>
      <c r="J232" s="176"/>
      <c r="K232" s="176"/>
      <c r="L232" s="176"/>
      <c r="M232" s="176"/>
      <c r="N232" s="176"/>
      <c r="O232" s="176"/>
      <c r="P232" s="176"/>
      <c r="Q232" s="176"/>
      <c r="R232" s="176"/>
      <c r="S232" s="176"/>
      <c r="T232" s="176"/>
      <c r="U232" s="176"/>
      <c r="V232" s="176"/>
      <c r="W232" s="176"/>
      <c r="X232" s="176"/>
      <c r="Y232" s="176"/>
      <c r="Z232" s="176"/>
      <c r="AA232" s="176"/>
      <c r="AB232" s="176"/>
    </row>
    <row r="233" spans="2:28" ht="15.75">
      <c r="B233" s="176"/>
      <c r="C233" s="176"/>
      <c r="D233" s="176"/>
      <c r="E233" s="176"/>
      <c r="F233" s="176"/>
      <c r="G233" s="176"/>
      <c r="H233" s="176"/>
      <c r="I233" s="176"/>
      <c r="J233" s="176"/>
      <c r="K233" s="176"/>
      <c r="L233" s="176"/>
      <c r="M233" s="176"/>
      <c r="N233" s="176"/>
      <c r="O233" s="176"/>
      <c r="P233" s="176"/>
      <c r="Q233" s="176"/>
      <c r="R233" s="176"/>
      <c r="S233" s="176"/>
      <c r="T233" s="176"/>
      <c r="U233" s="176"/>
      <c r="V233" s="176"/>
      <c r="W233" s="176"/>
      <c r="X233" s="176"/>
      <c r="Y233" s="176"/>
      <c r="Z233" s="176"/>
      <c r="AA233" s="176"/>
      <c r="AB233" s="176"/>
    </row>
    <row r="234" spans="2:28" ht="15.75">
      <c r="B234" s="176"/>
      <c r="C234" s="176"/>
      <c r="D234" s="176"/>
      <c r="E234" s="226" t="s">
        <v>53</v>
      </c>
      <c r="F234" s="226"/>
      <c r="G234" s="226" t="s">
        <v>103</v>
      </c>
      <c r="H234" s="226"/>
      <c r="I234" s="226"/>
      <c r="J234" s="226"/>
      <c r="K234" s="176"/>
      <c r="L234" s="176"/>
      <c r="M234" s="176"/>
      <c r="N234" s="176"/>
      <c r="O234" s="176"/>
      <c r="P234" s="176"/>
      <c r="Q234" s="176"/>
      <c r="R234" s="176"/>
      <c r="S234" s="176"/>
      <c r="T234" s="176"/>
      <c r="U234" s="176"/>
      <c r="V234" s="176"/>
      <c r="W234" s="176"/>
      <c r="X234" s="176"/>
      <c r="Y234" s="176"/>
      <c r="Z234" s="176"/>
      <c r="AA234" s="176"/>
      <c r="AB234" s="176"/>
    </row>
    <row r="235" spans="2:28" ht="15.75">
      <c r="B235" s="176"/>
      <c r="C235" s="186"/>
      <c r="D235" s="186"/>
      <c r="E235" s="227" t="s">
        <v>55</v>
      </c>
      <c r="F235" s="227"/>
      <c r="G235" s="227" t="s">
        <v>72</v>
      </c>
      <c r="H235" s="227"/>
      <c r="I235" s="227" t="s">
        <v>73</v>
      </c>
      <c r="J235" s="227"/>
      <c r="K235" s="176"/>
      <c r="L235" s="176"/>
      <c r="M235" s="176"/>
      <c r="N235" s="176"/>
      <c r="O235" s="176"/>
      <c r="P235" s="176"/>
      <c r="Q235" s="176"/>
      <c r="R235" s="176"/>
      <c r="S235" s="176"/>
      <c r="T235" s="176"/>
      <c r="U235" s="176"/>
      <c r="V235" s="176"/>
      <c r="W235" s="176"/>
      <c r="X235" s="176"/>
      <c r="Y235" s="176"/>
      <c r="Z235" s="176"/>
      <c r="AA235" s="176"/>
      <c r="AB235" s="176"/>
    </row>
    <row r="236" spans="2:28" ht="15.75">
      <c r="B236" s="176"/>
      <c r="C236" s="188" t="s">
        <v>56</v>
      </c>
      <c r="D236" s="188" t="s">
        <v>57</v>
      </c>
      <c r="E236" s="189" t="s">
        <v>59</v>
      </c>
      <c r="F236" s="189" t="s">
        <v>74</v>
      </c>
      <c r="G236" s="189" t="s">
        <v>69</v>
      </c>
      <c r="H236" s="189" t="s">
        <v>58</v>
      </c>
      <c r="I236" s="189" t="s">
        <v>92</v>
      </c>
      <c r="J236" s="189" t="s">
        <v>80</v>
      </c>
      <c r="K236" s="176"/>
      <c r="L236" s="176"/>
      <c r="M236" s="176"/>
      <c r="N236" s="176"/>
      <c r="O236" s="176"/>
      <c r="P236" s="176"/>
      <c r="Q236" s="176"/>
      <c r="R236" s="176"/>
      <c r="S236" s="176"/>
      <c r="T236" s="176"/>
      <c r="U236" s="176"/>
      <c r="V236" s="176"/>
      <c r="W236" s="176"/>
      <c r="X236" s="176"/>
      <c r="Y236" s="176"/>
      <c r="Z236" s="176"/>
      <c r="AA236" s="176"/>
      <c r="AB236" s="176"/>
    </row>
    <row r="237" spans="2:28" ht="15.75">
      <c r="B237" s="176"/>
      <c r="C237" s="190" t="s">
        <v>62</v>
      </c>
      <c r="D237" s="190">
        <v>24</v>
      </c>
      <c r="E237" s="191" t="s">
        <v>18</v>
      </c>
      <c r="F237" s="191">
        <v>21</v>
      </c>
      <c r="G237" s="198" t="s">
        <v>63</v>
      </c>
      <c r="H237" s="198">
        <v>228</v>
      </c>
      <c r="I237" s="198">
        <v>54</v>
      </c>
      <c r="J237" s="198" t="s">
        <v>63</v>
      </c>
      <c r="K237" s="176"/>
      <c r="L237" s="176"/>
      <c r="M237" s="176"/>
      <c r="N237" s="176"/>
      <c r="O237" s="176"/>
      <c r="P237" s="176"/>
      <c r="Q237" s="176"/>
      <c r="R237" s="176"/>
      <c r="S237" s="176"/>
      <c r="T237" s="176"/>
      <c r="U237" s="176"/>
      <c r="V237" s="176"/>
      <c r="W237" s="176"/>
      <c r="X237" s="176"/>
      <c r="Y237" s="176"/>
      <c r="Z237" s="176"/>
      <c r="AA237" s="176"/>
      <c r="AB237" s="176"/>
    </row>
    <row r="238" spans="2:28" ht="15.75">
      <c r="B238" s="176"/>
      <c r="C238" s="190" t="s">
        <v>64</v>
      </c>
      <c r="D238" s="190">
        <v>24</v>
      </c>
      <c r="E238" s="191" t="s">
        <v>18</v>
      </c>
      <c r="F238" s="191">
        <v>23</v>
      </c>
      <c r="G238" s="198" t="s">
        <v>63</v>
      </c>
      <c r="H238" s="198">
        <v>232</v>
      </c>
      <c r="I238" s="198">
        <v>56</v>
      </c>
      <c r="J238" s="198" t="s">
        <v>63</v>
      </c>
      <c r="K238" s="176"/>
      <c r="L238" s="176"/>
      <c r="M238" s="176"/>
      <c r="N238" s="176"/>
      <c r="O238" s="176"/>
      <c r="P238" s="176"/>
      <c r="Q238" s="176"/>
      <c r="R238" s="176"/>
      <c r="S238" s="176"/>
      <c r="T238" s="176"/>
      <c r="U238" s="176"/>
      <c r="V238" s="176"/>
      <c r="W238" s="176"/>
      <c r="X238" s="176"/>
      <c r="Y238" s="176"/>
      <c r="Z238" s="176"/>
      <c r="AA238" s="176"/>
      <c r="AB238" s="176"/>
    </row>
    <row r="239" spans="2:28" ht="15.75">
      <c r="B239" s="176"/>
      <c r="C239" s="190" t="s">
        <v>65</v>
      </c>
      <c r="D239" s="190">
        <v>24</v>
      </c>
      <c r="E239" s="191" t="s">
        <v>18</v>
      </c>
      <c r="F239" s="191">
        <v>8</v>
      </c>
      <c r="G239" s="198" t="s">
        <v>63</v>
      </c>
      <c r="H239" s="198">
        <v>274</v>
      </c>
      <c r="I239" s="198">
        <v>44</v>
      </c>
      <c r="J239" s="198" t="s">
        <v>63</v>
      </c>
      <c r="K239" s="176"/>
      <c r="L239" s="176"/>
      <c r="M239" s="176"/>
      <c r="N239" s="176"/>
      <c r="O239" s="176"/>
      <c r="P239" s="176"/>
      <c r="Q239" s="176"/>
      <c r="R239" s="176"/>
      <c r="S239" s="176"/>
      <c r="T239" s="176"/>
      <c r="U239" s="176"/>
      <c r="V239" s="176"/>
      <c r="W239" s="176"/>
      <c r="X239" s="176"/>
      <c r="Y239" s="176"/>
      <c r="Z239" s="176"/>
      <c r="AA239" s="176"/>
      <c r="AB239" s="176"/>
    </row>
    <row r="240" spans="2:28" ht="15.75">
      <c r="B240" s="176"/>
      <c r="C240" s="227" t="s">
        <v>66</v>
      </c>
      <c r="D240" s="227"/>
      <c r="E240" s="192" t="e">
        <f t="shared" ref="E240:J240" si="38">AVERAGE(E237:E239)</f>
        <v>#DIV/0!</v>
      </c>
      <c r="F240" s="192">
        <f t="shared" si="38"/>
        <v>17.333333333333332</v>
      </c>
      <c r="G240" s="192" t="e">
        <f t="shared" si="38"/>
        <v>#DIV/0!</v>
      </c>
      <c r="H240" s="192">
        <f t="shared" si="38"/>
        <v>244.66666666666666</v>
      </c>
      <c r="I240" s="192">
        <f t="shared" si="38"/>
        <v>51.333333333333336</v>
      </c>
      <c r="J240" s="192" t="e">
        <f t="shared" si="38"/>
        <v>#DIV/0!</v>
      </c>
      <c r="K240" s="176"/>
      <c r="L240" s="176"/>
      <c r="M240" s="176"/>
      <c r="N240" s="176"/>
      <c r="O240" s="176"/>
      <c r="P240" s="176"/>
      <c r="Q240" s="176"/>
      <c r="R240" s="176"/>
      <c r="S240" s="176"/>
      <c r="T240" s="176"/>
      <c r="U240" s="176"/>
      <c r="V240" s="176"/>
      <c r="W240" s="176"/>
      <c r="X240" s="176"/>
      <c r="Y240" s="176"/>
      <c r="Z240" s="176"/>
      <c r="AA240" s="176"/>
      <c r="AB240" s="176"/>
    </row>
    <row r="241" spans="2:28" ht="15.75">
      <c r="B241" s="176"/>
      <c r="C241" s="227" t="s">
        <v>67</v>
      </c>
      <c r="D241" s="227"/>
      <c r="E241" s="197" t="e">
        <f>(E240*10^5)*10</f>
        <v>#DIV/0!</v>
      </c>
      <c r="F241" s="194">
        <f>(F240*10^6)*10</f>
        <v>173333333.33333331</v>
      </c>
      <c r="G241" s="194" t="e">
        <f>(G240*2)*10</f>
        <v>#DIV/0!</v>
      </c>
      <c r="H241" s="194">
        <f>(H240*10^4)*10</f>
        <v>24466666.666666664</v>
      </c>
      <c r="I241" s="194">
        <f>(I240*10^4)*10</f>
        <v>5133333.333333334</v>
      </c>
      <c r="J241" s="194" t="e">
        <f>(J240*10^1)*10</f>
        <v>#DIV/0!</v>
      </c>
      <c r="K241" s="176"/>
      <c r="L241" s="176"/>
      <c r="M241" s="176"/>
      <c r="N241" s="176"/>
      <c r="O241" s="176"/>
      <c r="P241" s="176"/>
      <c r="Q241" s="176"/>
      <c r="R241" s="176"/>
      <c r="S241" s="176"/>
      <c r="T241" s="176"/>
      <c r="U241" s="176"/>
      <c r="V241" s="176"/>
      <c r="W241" s="176"/>
      <c r="X241" s="176"/>
      <c r="Y241" s="176"/>
      <c r="Z241" s="176"/>
      <c r="AA241" s="176"/>
      <c r="AB241" s="176"/>
    </row>
    <row r="242" spans="2:28" ht="15.75">
      <c r="B242" s="176"/>
      <c r="C242" s="227"/>
      <c r="D242" s="227"/>
      <c r="E242" s="197" t="e">
        <f t="shared" ref="E242:J242" si="39">E241*100</f>
        <v>#DIV/0!</v>
      </c>
      <c r="F242" s="196">
        <f t="shared" si="39"/>
        <v>17333333333.333332</v>
      </c>
      <c r="G242" s="196" t="e">
        <f t="shared" si="39"/>
        <v>#DIV/0!</v>
      </c>
      <c r="H242" s="196">
        <f t="shared" si="39"/>
        <v>2446666666.6666665</v>
      </c>
      <c r="I242" s="196">
        <f t="shared" si="39"/>
        <v>513333333.33333337</v>
      </c>
      <c r="J242" s="196" t="e">
        <f t="shared" si="39"/>
        <v>#DIV/0!</v>
      </c>
      <c r="K242" s="176"/>
      <c r="L242" s="176"/>
      <c r="M242" s="176"/>
      <c r="N242" s="176"/>
      <c r="O242" s="176"/>
      <c r="P242" s="176"/>
      <c r="Q242" s="176"/>
      <c r="R242" s="176"/>
      <c r="S242" s="176"/>
      <c r="T242" s="176"/>
      <c r="U242" s="176"/>
      <c r="V242" s="176"/>
      <c r="W242" s="176"/>
      <c r="X242" s="176"/>
      <c r="Y242" s="176"/>
      <c r="Z242" s="176"/>
      <c r="AA242" s="176"/>
      <c r="AB242" s="176"/>
    </row>
    <row r="243" spans="2:28" ht="15.75"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6"/>
      <c r="U243" s="176"/>
      <c r="V243" s="176"/>
      <c r="W243" s="176"/>
      <c r="X243" s="176"/>
      <c r="Y243" s="176"/>
      <c r="Z243" s="176"/>
      <c r="AA243" s="176"/>
      <c r="AB243" s="176"/>
    </row>
    <row r="244" spans="2:28" ht="15.75">
      <c r="B244" s="176"/>
      <c r="C244" s="176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  <c r="P244" s="176"/>
      <c r="Q244" s="176"/>
      <c r="R244" s="176"/>
      <c r="S244" s="176"/>
      <c r="T244" s="176"/>
      <c r="U244" s="176"/>
      <c r="V244" s="176"/>
      <c r="W244" s="176"/>
      <c r="X244" s="176"/>
      <c r="Y244" s="176"/>
      <c r="Z244" s="176"/>
      <c r="AA244" s="176"/>
      <c r="AB244" s="176"/>
    </row>
    <row r="245" spans="2:28" ht="15.75">
      <c r="B245" s="176"/>
      <c r="C245" s="176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  <c r="O245" s="176"/>
      <c r="P245" s="176"/>
      <c r="Q245" s="176"/>
      <c r="R245" s="176"/>
      <c r="S245" s="176"/>
      <c r="T245" s="176"/>
      <c r="U245" s="176"/>
      <c r="V245" s="176"/>
      <c r="W245" s="176"/>
      <c r="X245" s="176"/>
      <c r="Y245" s="176"/>
      <c r="Z245" s="176"/>
      <c r="AA245" s="176"/>
      <c r="AB245" s="176"/>
    </row>
    <row r="246" spans="2:28" ht="15.75">
      <c r="B246" s="176"/>
      <c r="C246" s="176"/>
      <c r="D246" s="176"/>
      <c r="E246" s="226" t="s">
        <v>53</v>
      </c>
      <c r="F246" s="226"/>
      <c r="G246" s="226" t="s">
        <v>104</v>
      </c>
      <c r="H246" s="226"/>
      <c r="I246" s="226"/>
      <c r="J246" s="226"/>
      <c r="K246" s="176"/>
      <c r="L246" s="176"/>
      <c r="M246" s="176"/>
      <c r="N246" s="176"/>
      <c r="O246" s="176"/>
      <c r="P246" s="176"/>
      <c r="Q246" s="176"/>
      <c r="R246" s="176"/>
      <c r="S246" s="176"/>
      <c r="T246" s="176"/>
      <c r="U246" s="176"/>
      <c r="V246" s="176"/>
      <c r="W246" s="176"/>
      <c r="X246" s="176"/>
      <c r="Y246" s="176"/>
      <c r="Z246" s="176"/>
      <c r="AA246" s="176"/>
      <c r="AB246" s="176"/>
    </row>
    <row r="247" spans="2:28" ht="15.75">
      <c r="B247" s="176"/>
      <c r="C247" s="186"/>
      <c r="D247" s="186"/>
      <c r="E247" s="227" t="s">
        <v>55</v>
      </c>
      <c r="F247" s="227"/>
      <c r="G247" s="227" t="s">
        <v>72</v>
      </c>
      <c r="H247" s="227"/>
      <c r="I247" s="227" t="s">
        <v>73</v>
      </c>
      <c r="J247" s="227"/>
      <c r="K247" s="176"/>
      <c r="L247" s="176"/>
      <c r="M247" s="176"/>
      <c r="N247" s="176"/>
      <c r="O247" s="176"/>
      <c r="P247" s="176"/>
      <c r="Q247" s="176"/>
      <c r="R247" s="176"/>
      <c r="S247" s="176"/>
      <c r="T247" s="176"/>
      <c r="U247" s="176"/>
      <c r="V247" s="176"/>
      <c r="W247" s="176"/>
      <c r="X247" s="176"/>
      <c r="Y247" s="176"/>
      <c r="Z247" s="176"/>
      <c r="AA247" s="176"/>
      <c r="AB247" s="176"/>
    </row>
    <row r="248" spans="2:28" ht="15.75">
      <c r="B248" s="176"/>
      <c r="C248" s="188" t="s">
        <v>56</v>
      </c>
      <c r="D248" s="188" t="s">
        <v>57</v>
      </c>
      <c r="E248" s="189" t="s">
        <v>59</v>
      </c>
      <c r="F248" s="189" t="s">
        <v>74</v>
      </c>
      <c r="G248" s="189" t="s">
        <v>105</v>
      </c>
      <c r="H248" s="189" t="s">
        <v>61</v>
      </c>
      <c r="I248" s="189" t="s">
        <v>78</v>
      </c>
      <c r="J248" s="189" t="s">
        <v>106</v>
      </c>
      <c r="K248" s="176"/>
      <c r="L248" s="176"/>
      <c r="M248" s="176"/>
      <c r="N248" s="176"/>
      <c r="O248" s="176"/>
      <c r="P248" s="176"/>
      <c r="Q248" s="176"/>
      <c r="R248" s="176"/>
      <c r="S248" s="176"/>
      <c r="T248" s="176"/>
      <c r="U248" s="176"/>
      <c r="V248" s="176"/>
      <c r="W248" s="176"/>
      <c r="X248" s="176"/>
      <c r="Y248" s="176"/>
      <c r="Z248" s="176"/>
      <c r="AA248" s="176"/>
      <c r="AB248" s="176"/>
    </row>
    <row r="249" spans="2:28" ht="15.75">
      <c r="B249" s="176"/>
      <c r="C249" s="190" t="s">
        <v>62</v>
      </c>
      <c r="D249" s="190">
        <v>24</v>
      </c>
      <c r="E249" s="191" t="s">
        <v>18</v>
      </c>
      <c r="F249" s="191">
        <v>31</v>
      </c>
      <c r="G249" s="198" t="s">
        <v>63</v>
      </c>
      <c r="H249" s="198">
        <v>276</v>
      </c>
      <c r="I249" s="198">
        <v>237</v>
      </c>
      <c r="J249" s="198" t="s">
        <v>63</v>
      </c>
      <c r="K249" s="176"/>
      <c r="L249" s="176"/>
      <c r="M249" s="176"/>
      <c r="N249" s="176"/>
      <c r="O249" s="176"/>
      <c r="P249" s="176"/>
      <c r="Q249" s="176"/>
      <c r="R249" s="176"/>
      <c r="S249" s="176"/>
      <c r="T249" s="176"/>
      <c r="U249" s="176"/>
      <c r="V249" s="176"/>
      <c r="W249" s="176"/>
      <c r="X249" s="176"/>
      <c r="Y249" s="176"/>
      <c r="Z249" s="176"/>
      <c r="AA249" s="176"/>
      <c r="AB249" s="176"/>
    </row>
    <row r="250" spans="2:28" ht="15.75">
      <c r="B250" s="176"/>
      <c r="C250" s="190" t="s">
        <v>64</v>
      </c>
      <c r="D250" s="190">
        <v>24</v>
      </c>
      <c r="E250" s="191" t="s">
        <v>18</v>
      </c>
      <c r="F250" s="191">
        <v>33</v>
      </c>
      <c r="G250" s="198" t="s">
        <v>63</v>
      </c>
      <c r="H250" s="198">
        <v>295</v>
      </c>
      <c r="I250" s="198">
        <v>217</v>
      </c>
      <c r="J250" s="198" t="s">
        <v>63</v>
      </c>
      <c r="K250" s="176"/>
      <c r="L250" s="176"/>
      <c r="M250" s="176"/>
      <c r="N250" s="176"/>
      <c r="O250" s="176"/>
      <c r="P250" s="176"/>
      <c r="Q250" s="176"/>
      <c r="R250" s="176"/>
      <c r="S250" s="176"/>
      <c r="T250" s="176"/>
      <c r="U250" s="176"/>
      <c r="V250" s="176"/>
      <c r="W250" s="176"/>
      <c r="X250" s="176"/>
      <c r="Y250" s="176"/>
      <c r="Z250" s="176"/>
      <c r="AA250" s="176"/>
      <c r="AB250" s="176"/>
    </row>
    <row r="251" spans="2:28" ht="15.75">
      <c r="B251" s="176"/>
      <c r="C251" s="190" t="s">
        <v>65</v>
      </c>
      <c r="D251" s="190">
        <v>24</v>
      </c>
      <c r="E251" s="191" t="s">
        <v>18</v>
      </c>
      <c r="F251" s="191">
        <v>45</v>
      </c>
      <c r="G251" s="198" t="s">
        <v>63</v>
      </c>
      <c r="H251" s="198">
        <v>299</v>
      </c>
      <c r="I251" s="198">
        <v>170</v>
      </c>
      <c r="J251" s="198" t="s">
        <v>63</v>
      </c>
      <c r="K251" s="176"/>
      <c r="L251" s="176"/>
      <c r="M251" s="176"/>
      <c r="N251" s="176"/>
      <c r="O251" s="176"/>
      <c r="P251" s="176"/>
      <c r="Q251" s="176"/>
      <c r="R251" s="176"/>
      <c r="S251" s="176"/>
      <c r="T251" s="176"/>
      <c r="U251" s="176"/>
      <c r="V251" s="176"/>
      <c r="W251" s="176"/>
      <c r="X251" s="176"/>
      <c r="Y251" s="176"/>
      <c r="Z251" s="176"/>
      <c r="AA251" s="176"/>
      <c r="AB251" s="176"/>
    </row>
    <row r="252" spans="2:28" ht="15.75">
      <c r="B252" s="176"/>
      <c r="C252" s="227" t="s">
        <v>66</v>
      </c>
      <c r="D252" s="227"/>
      <c r="E252" s="192" t="e">
        <f t="shared" ref="E252:J252" si="40">AVERAGE(E249:E251)</f>
        <v>#DIV/0!</v>
      </c>
      <c r="F252" s="192">
        <f t="shared" si="40"/>
        <v>36.333333333333336</v>
      </c>
      <c r="G252" s="192" t="e">
        <f t="shared" si="40"/>
        <v>#DIV/0!</v>
      </c>
      <c r="H252" s="192">
        <f t="shared" si="40"/>
        <v>290</v>
      </c>
      <c r="I252" s="192">
        <f t="shared" si="40"/>
        <v>208</v>
      </c>
      <c r="J252" s="192" t="e">
        <f t="shared" si="40"/>
        <v>#DIV/0!</v>
      </c>
      <c r="K252" s="176"/>
      <c r="L252" s="176"/>
      <c r="M252" s="176"/>
      <c r="N252" s="176"/>
      <c r="O252" s="176"/>
      <c r="P252" s="176"/>
      <c r="Q252" s="176"/>
      <c r="R252" s="176"/>
      <c r="S252" s="176"/>
      <c r="T252" s="176"/>
      <c r="U252" s="176"/>
      <c r="V252" s="176"/>
      <c r="W252" s="176"/>
      <c r="X252" s="176"/>
      <c r="Y252" s="176"/>
      <c r="Z252" s="176"/>
      <c r="AA252" s="176"/>
      <c r="AB252" s="176"/>
    </row>
    <row r="253" spans="2:28" ht="15.75">
      <c r="B253" s="176"/>
      <c r="C253" s="227" t="s">
        <v>67</v>
      </c>
      <c r="D253" s="227"/>
      <c r="E253" s="197" t="e">
        <f>(E252*10^5)*10</f>
        <v>#DIV/0!</v>
      </c>
      <c r="F253" s="194">
        <f>(F252*10^6)*10</f>
        <v>363333333.33333337</v>
      </c>
      <c r="G253" s="194" t="e">
        <f>(G252*2)*10</f>
        <v>#DIV/0!</v>
      </c>
      <c r="H253" s="194">
        <f>(H252*10^2)*10</f>
        <v>290000</v>
      </c>
      <c r="I253" s="194">
        <f>(I252*5)*10</f>
        <v>10400</v>
      </c>
      <c r="J253" s="194" t="e">
        <f>(J252*10^1)*10</f>
        <v>#DIV/0!</v>
      </c>
      <c r="K253" s="176"/>
      <c r="L253" s="176"/>
      <c r="M253" s="176"/>
      <c r="N253" s="176"/>
      <c r="O253" s="176"/>
      <c r="P253" s="176"/>
      <c r="Q253" s="176"/>
      <c r="R253" s="176"/>
      <c r="S253" s="176"/>
      <c r="T253" s="176"/>
      <c r="U253" s="176"/>
      <c r="V253" s="176"/>
      <c r="W253" s="176"/>
      <c r="X253" s="176"/>
      <c r="Y253" s="176"/>
      <c r="Z253" s="176"/>
      <c r="AA253" s="176"/>
      <c r="AB253" s="176"/>
    </row>
    <row r="254" spans="2:28" ht="15.75">
      <c r="B254" s="176"/>
      <c r="C254" s="227"/>
      <c r="D254" s="227"/>
      <c r="E254" s="197" t="e">
        <f t="shared" ref="E254:J254" si="41">E253*100</f>
        <v>#DIV/0!</v>
      </c>
      <c r="F254" s="196">
        <f t="shared" si="41"/>
        <v>36333333333.333336</v>
      </c>
      <c r="G254" s="196" t="e">
        <f t="shared" si="41"/>
        <v>#DIV/0!</v>
      </c>
      <c r="H254" s="196">
        <f t="shared" si="41"/>
        <v>29000000</v>
      </c>
      <c r="I254" s="196">
        <f t="shared" si="41"/>
        <v>1040000</v>
      </c>
      <c r="J254" s="196" t="e">
        <f t="shared" si="41"/>
        <v>#DIV/0!</v>
      </c>
      <c r="K254" s="176"/>
      <c r="L254" s="176"/>
      <c r="M254" s="176"/>
      <c r="N254" s="176"/>
      <c r="O254" s="176"/>
      <c r="P254" s="176"/>
      <c r="Q254" s="176"/>
      <c r="R254" s="176"/>
      <c r="S254" s="176"/>
      <c r="T254" s="176"/>
      <c r="U254" s="176"/>
      <c r="V254" s="176"/>
      <c r="W254" s="176"/>
      <c r="X254" s="176"/>
      <c r="Y254" s="176"/>
      <c r="Z254" s="176"/>
      <c r="AA254" s="176"/>
      <c r="AB254" s="176"/>
    </row>
    <row r="255" spans="2:28" ht="15.75">
      <c r="B255" s="176"/>
      <c r="C255" s="176"/>
      <c r="D255" s="176"/>
      <c r="E255" s="176"/>
      <c r="F255" s="176"/>
      <c r="G255" s="176"/>
      <c r="H255" s="176"/>
      <c r="I255" s="176"/>
      <c r="J255" s="176"/>
      <c r="K255" s="176"/>
      <c r="L255" s="176"/>
      <c r="M255" s="176"/>
      <c r="N255" s="176"/>
      <c r="O255" s="176"/>
      <c r="P255" s="176"/>
      <c r="Q255" s="176"/>
      <c r="R255" s="176"/>
      <c r="S255" s="176"/>
      <c r="T255" s="176"/>
      <c r="U255" s="176"/>
      <c r="V255" s="176"/>
      <c r="W255" s="176"/>
      <c r="X255" s="176"/>
      <c r="Y255" s="176"/>
      <c r="Z255" s="176"/>
      <c r="AA255" s="176"/>
      <c r="AB255" s="176"/>
    </row>
    <row r="256" spans="2:28" ht="15.75">
      <c r="B256" s="176"/>
      <c r="C256" s="176"/>
      <c r="D256" s="176"/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  <c r="O256" s="176"/>
      <c r="P256" s="176"/>
      <c r="Q256" s="176"/>
      <c r="R256" s="176"/>
      <c r="S256" s="176"/>
      <c r="T256" s="176"/>
      <c r="U256" s="176"/>
      <c r="V256" s="176"/>
      <c r="W256" s="176"/>
      <c r="X256" s="176"/>
      <c r="Y256" s="176"/>
      <c r="Z256" s="176"/>
      <c r="AA256" s="176"/>
      <c r="AB256" s="176"/>
    </row>
    <row r="257" spans="2:28" ht="15.75">
      <c r="B257" s="176"/>
      <c r="C257" s="176"/>
      <c r="D257" s="176"/>
      <c r="E257" s="226" t="s">
        <v>53</v>
      </c>
      <c r="F257" s="226"/>
      <c r="G257" s="226" t="s">
        <v>107</v>
      </c>
      <c r="H257" s="226"/>
      <c r="I257" s="226"/>
      <c r="J257" s="226"/>
      <c r="K257" s="176"/>
      <c r="L257" s="176"/>
      <c r="M257" s="176"/>
      <c r="N257" s="176"/>
      <c r="O257" s="176"/>
      <c r="P257" s="176"/>
      <c r="Q257" s="176"/>
      <c r="R257" s="176"/>
      <c r="S257" s="176"/>
      <c r="T257" s="176"/>
      <c r="U257" s="176"/>
      <c r="V257" s="176"/>
      <c r="W257" s="176"/>
      <c r="X257" s="176"/>
      <c r="Y257" s="176"/>
      <c r="Z257" s="176"/>
      <c r="AA257" s="176"/>
      <c r="AB257" s="176"/>
    </row>
    <row r="258" spans="2:28" ht="15.75">
      <c r="B258" s="176"/>
      <c r="C258" s="186"/>
      <c r="D258" s="186"/>
      <c r="E258" s="227" t="s">
        <v>55</v>
      </c>
      <c r="F258" s="227"/>
      <c r="G258" s="227" t="s">
        <v>72</v>
      </c>
      <c r="H258" s="227"/>
      <c r="I258" s="227" t="s">
        <v>73</v>
      </c>
      <c r="J258" s="227"/>
      <c r="K258" s="176"/>
      <c r="L258" s="176"/>
      <c r="M258" s="176"/>
      <c r="N258" s="176"/>
      <c r="O258" s="176"/>
      <c r="P258" s="176"/>
      <c r="Q258" s="176"/>
      <c r="R258" s="176"/>
      <c r="S258" s="176"/>
      <c r="T258" s="176"/>
      <c r="U258" s="176"/>
      <c r="V258" s="176"/>
      <c r="W258" s="176"/>
      <c r="X258" s="176"/>
      <c r="Y258" s="176"/>
      <c r="Z258" s="176"/>
      <c r="AA258" s="176"/>
      <c r="AB258" s="176"/>
    </row>
    <row r="259" spans="2:28" ht="15.75">
      <c r="B259" s="176"/>
      <c r="C259" s="188" t="s">
        <v>56</v>
      </c>
      <c r="D259" s="188" t="s">
        <v>57</v>
      </c>
      <c r="E259" s="189" t="s">
        <v>59</v>
      </c>
      <c r="F259" s="189" t="s">
        <v>74</v>
      </c>
      <c r="G259" s="189" t="s">
        <v>94</v>
      </c>
      <c r="H259" s="189" t="s">
        <v>58</v>
      </c>
      <c r="I259" s="189" t="s">
        <v>78</v>
      </c>
      <c r="J259" s="189" t="s">
        <v>77</v>
      </c>
      <c r="K259" s="176"/>
      <c r="L259" s="176"/>
      <c r="M259" s="176"/>
      <c r="N259" s="176"/>
      <c r="O259" s="176"/>
      <c r="P259" s="176"/>
      <c r="Q259" s="176"/>
      <c r="R259" s="176"/>
      <c r="S259" s="176"/>
      <c r="T259" s="176"/>
      <c r="U259" s="176"/>
      <c r="V259" s="176"/>
      <c r="W259" s="176"/>
      <c r="X259" s="176"/>
      <c r="Y259" s="176"/>
      <c r="Z259" s="176"/>
      <c r="AA259" s="176"/>
      <c r="AB259" s="176"/>
    </row>
    <row r="260" spans="2:28" ht="15.75">
      <c r="B260" s="176"/>
      <c r="C260" s="190" t="s">
        <v>62</v>
      </c>
      <c r="D260" s="190">
        <v>24</v>
      </c>
      <c r="E260" s="191" t="s">
        <v>18</v>
      </c>
      <c r="F260" s="191">
        <v>69</v>
      </c>
      <c r="G260" s="198" t="s">
        <v>63</v>
      </c>
      <c r="H260" s="198">
        <v>206</v>
      </c>
      <c r="I260" s="198" t="s">
        <v>63</v>
      </c>
      <c r="J260" s="198">
        <v>258</v>
      </c>
      <c r="K260" s="176"/>
      <c r="L260" s="176"/>
      <c r="M260" s="176"/>
      <c r="N260" s="176"/>
      <c r="O260" s="176"/>
      <c r="P260" s="176"/>
      <c r="Q260" s="176"/>
      <c r="R260" s="176"/>
      <c r="S260" s="176"/>
      <c r="T260" s="176"/>
      <c r="U260" s="176"/>
      <c r="V260" s="176"/>
      <c r="W260" s="176"/>
      <c r="X260" s="176"/>
      <c r="Y260" s="176"/>
      <c r="Z260" s="176"/>
      <c r="AA260" s="176"/>
      <c r="AB260" s="176"/>
    </row>
    <row r="261" spans="2:28" ht="15.75">
      <c r="B261" s="176"/>
      <c r="C261" s="190" t="s">
        <v>64</v>
      </c>
      <c r="D261" s="190">
        <v>24</v>
      </c>
      <c r="E261" s="191" t="s">
        <v>18</v>
      </c>
      <c r="F261" s="191">
        <v>43</v>
      </c>
      <c r="G261" s="198" t="s">
        <v>63</v>
      </c>
      <c r="H261" s="198">
        <v>295</v>
      </c>
      <c r="I261" s="198" t="s">
        <v>63</v>
      </c>
      <c r="J261" s="198">
        <v>224</v>
      </c>
      <c r="K261" s="176"/>
      <c r="L261" s="176"/>
      <c r="M261" s="176"/>
      <c r="N261" s="176"/>
      <c r="O261" s="176"/>
      <c r="P261" s="176"/>
      <c r="Q261" s="176"/>
      <c r="R261" s="176"/>
      <c r="S261" s="176"/>
      <c r="T261" s="176"/>
      <c r="U261" s="176"/>
      <c r="V261" s="176"/>
      <c r="W261" s="176"/>
      <c r="X261" s="176"/>
      <c r="Y261" s="176"/>
      <c r="Z261" s="176"/>
      <c r="AA261" s="176"/>
      <c r="AB261" s="176"/>
    </row>
    <row r="262" spans="2:28" ht="15.75">
      <c r="B262" s="176"/>
      <c r="C262" s="190" t="s">
        <v>65</v>
      </c>
      <c r="D262" s="190">
        <v>24</v>
      </c>
      <c r="E262" s="191" t="s">
        <v>18</v>
      </c>
      <c r="F262" s="191">
        <v>57</v>
      </c>
      <c r="G262" s="198" t="s">
        <v>63</v>
      </c>
      <c r="H262" s="198"/>
      <c r="I262" s="198" t="s">
        <v>63</v>
      </c>
      <c r="J262" s="198">
        <v>290</v>
      </c>
      <c r="K262" s="176"/>
      <c r="L262" s="176"/>
      <c r="M262" s="176"/>
      <c r="N262" s="176"/>
      <c r="O262" s="176"/>
      <c r="P262" s="176"/>
      <c r="Q262" s="176"/>
      <c r="R262" s="176"/>
      <c r="S262" s="176"/>
      <c r="T262" s="176"/>
      <c r="U262" s="176"/>
      <c r="V262" s="176"/>
      <c r="W262" s="176"/>
      <c r="X262" s="176"/>
      <c r="Y262" s="176"/>
      <c r="Z262" s="176"/>
      <c r="AA262" s="176"/>
      <c r="AB262" s="176"/>
    </row>
    <row r="263" spans="2:28" ht="15.75">
      <c r="B263" s="176"/>
      <c r="C263" s="227" t="s">
        <v>66</v>
      </c>
      <c r="D263" s="227"/>
      <c r="E263" s="192" t="e">
        <f t="shared" ref="E263:J263" si="42">AVERAGE(E260:E262)</f>
        <v>#DIV/0!</v>
      </c>
      <c r="F263" s="192">
        <f t="shared" si="42"/>
        <v>56.333333333333336</v>
      </c>
      <c r="G263" s="192" t="e">
        <f t="shared" si="42"/>
        <v>#DIV/0!</v>
      </c>
      <c r="H263" s="192">
        <f t="shared" si="42"/>
        <v>250.5</v>
      </c>
      <c r="I263" s="192" t="e">
        <f t="shared" si="42"/>
        <v>#DIV/0!</v>
      </c>
      <c r="J263" s="192">
        <f t="shared" si="42"/>
        <v>257.33333333333331</v>
      </c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6"/>
      <c r="X263" s="176"/>
      <c r="Y263" s="176"/>
      <c r="Z263" s="176"/>
      <c r="AA263" s="176"/>
      <c r="AB263" s="176"/>
    </row>
    <row r="264" spans="2:28" ht="15.75">
      <c r="B264" s="176"/>
      <c r="C264" s="227" t="s">
        <v>67</v>
      </c>
      <c r="D264" s="227"/>
      <c r="E264" s="197" t="e">
        <f>(E263*10^5)*10</f>
        <v>#DIV/0!</v>
      </c>
      <c r="F264" s="194">
        <f>(F263*10^6)*10</f>
        <v>563333333.33333337</v>
      </c>
      <c r="G264" s="194" t="e">
        <f>(G263*2)*10</f>
        <v>#DIV/0!</v>
      </c>
      <c r="H264" s="194">
        <f>(H263*10^4)*10</f>
        <v>25050000</v>
      </c>
      <c r="I264" s="194" t="e">
        <f>(I263*5)*10</f>
        <v>#DIV/0!</v>
      </c>
      <c r="J264" s="194">
        <f>(J263*10^1)*10</f>
        <v>25733.333333333328</v>
      </c>
      <c r="K264" s="176"/>
      <c r="L264" s="176"/>
      <c r="M264" s="176"/>
      <c r="N264" s="176"/>
      <c r="O264" s="176"/>
      <c r="P264" s="176"/>
      <c r="Q264" s="176"/>
      <c r="R264" s="176"/>
      <c r="S264" s="176"/>
      <c r="T264" s="176"/>
      <c r="U264" s="176"/>
      <c r="V264" s="176"/>
      <c r="W264" s="176"/>
      <c r="X264" s="176"/>
      <c r="Y264" s="176"/>
      <c r="Z264" s="176"/>
      <c r="AA264" s="176"/>
      <c r="AB264" s="176"/>
    </row>
    <row r="265" spans="2:28" ht="15.75">
      <c r="B265" s="176"/>
      <c r="C265" s="227"/>
      <c r="D265" s="227"/>
      <c r="E265" s="197" t="e">
        <f t="shared" ref="E265:J265" si="43">E264*100</f>
        <v>#DIV/0!</v>
      </c>
      <c r="F265" s="196">
        <f t="shared" si="43"/>
        <v>56333333333.333336</v>
      </c>
      <c r="G265" s="196" t="e">
        <f t="shared" si="43"/>
        <v>#DIV/0!</v>
      </c>
      <c r="H265" s="196">
        <f t="shared" si="43"/>
        <v>2505000000</v>
      </c>
      <c r="I265" s="196" t="e">
        <f t="shared" si="43"/>
        <v>#DIV/0!</v>
      </c>
      <c r="J265" s="196">
        <f t="shared" si="43"/>
        <v>2573333.333333333</v>
      </c>
      <c r="K265" s="176"/>
      <c r="L265" s="176"/>
      <c r="M265" s="176"/>
      <c r="N265" s="176"/>
      <c r="O265" s="176"/>
      <c r="P265" s="176"/>
      <c r="Q265" s="176"/>
      <c r="R265" s="176"/>
      <c r="S265" s="176"/>
      <c r="T265" s="176"/>
      <c r="U265" s="176"/>
      <c r="V265" s="176"/>
      <c r="W265" s="176"/>
      <c r="X265" s="176"/>
      <c r="Y265" s="176"/>
      <c r="Z265" s="176"/>
      <c r="AA265" s="176"/>
      <c r="AB265" s="176"/>
    </row>
    <row r="266" spans="2:28" ht="15.75">
      <c r="B266" s="176"/>
      <c r="C266" s="176"/>
      <c r="D266" s="176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  <c r="O266" s="176"/>
      <c r="P266" s="176"/>
      <c r="Q266" s="176"/>
      <c r="R266" s="176"/>
      <c r="S266" s="176"/>
      <c r="T266" s="176"/>
      <c r="U266" s="176"/>
      <c r="V266" s="176"/>
      <c r="W266" s="176"/>
      <c r="X266" s="176"/>
      <c r="Y266" s="176"/>
      <c r="Z266" s="176"/>
      <c r="AA266" s="176"/>
      <c r="AB266" s="176"/>
    </row>
    <row r="267" spans="2:28" ht="15.75">
      <c r="B267" s="176"/>
      <c r="C267" s="176"/>
      <c r="D267" s="176"/>
      <c r="E267" s="226" t="s">
        <v>53</v>
      </c>
      <c r="F267" s="226"/>
      <c r="G267" s="226" t="s">
        <v>108</v>
      </c>
      <c r="H267" s="226"/>
      <c r="I267" s="226"/>
      <c r="J267" s="226"/>
      <c r="K267" s="176"/>
      <c r="L267" s="176"/>
      <c r="M267" s="176"/>
      <c r="N267" s="176"/>
      <c r="O267" s="176"/>
      <c r="P267" s="176"/>
      <c r="Q267" s="176"/>
      <c r="R267" s="176"/>
      <c r="S267" s="176"/>
      <c r="T267" s="176"/>
      <c r="U267" s="176"/>
      <c r="V267" s="176"/>
      <c r="W267" s="176"/>
      <c r="X267" s="176"/>
      <c r="Y267" s="176"/>
      <c r="Z267" s="176"/>
      <c r="AA267" s="176"/>
      <c r="AB267" s="176"/>
    </row>
    <row r="268" spans="2:28" ht="15.75">
      <c r="B268" s="176"/>
      <c r="C268" s="186"/>
      <c r="D268" s="186"/>
      <c r="E268" s="227" t="s">
        <v>55</v>
      </c>
      <c r="F268" s="227"/>
      <c r="G268" s="227" t="s">
        <v>72</v>
      </c>
      <c r="H268" s="227"/>
      <c r="I268" s="227" t="s">
        <v>73</v>
      </c>
      <c r="J268" s="227"/>
      <c r="K268" s="176"/>
      <c r="L268" s="176"/>
      <c r="M268" s="176"/>
      <c r="N268" s="176"/>
      <c r="O268" s="176"/>
      <c r="P268" s="176"/>
      <c r="Q268" s="176"/>
      <c r="R268" s="176"/>
      <c r="S268" s="176"/>
      <c r="T268" s="176"/>
      <c r="U268" s="176"/>
      <c r="V268" s="176"/>
      <c r="W268" s="176"/>
      <c r="X268" s="176"/>
      <c r="Y268" s="176"/>
      <c r="Z268" s="176"/>
      <c r="AA268" s="176"/>
      <c r="AB268" s="176"/>
    </row>
    <row r="269" spans="2:28" ht="15.75">
      <c r="B269" s="176"/>
      <c r="C269" s="188" t="s">
        <v>56</v>
      </c>
      <c r="D269" s="188" t="s">
        <v>57</v>
      </c>
      <c r="E269" s="189" t="s">
        <v>59</v>
      </c>
      <c r="F269" s="189" t="s">
        <v>74</v>
      </c>
      <c r="G269" s="189" t="s">
        <v>58</v>
      </c>
      <c r="H269" s="189" t="s">
        <v>59</v>
      </c>
      <c r="I269" s="189" t="s">
        <v>92</v>
      </c>
      <c r="J269" s="189" t="s">
        <v>100</v>
      </c>
      <c r="K269" s="176"/>
      <c r="L269" s="176"/>
      <c r="M269" s="176"/>
      <c r="N269" s="176"/>
      <c r="O269" s="176"/>
      <c r="P269" s="176"/>
      <c r="Q269" s="176"/>
      <c r="R269" s="176"/>
      <c r="S269" s="176"/>
      <c r="T269" s="176"/>
      <c r="U269" s="176"/>
      <c r="V269" s="176"/>
      <c r="W269" s="176"/>
      <c r="X269" s="176"/>
      <c r="Y269" s="176"/>
      <c r="Z269" s="176"/>
      <c r="AA269" s="176"/>
      <c r="AB269" s="176"/>
    </row>
    <row r="270" spans="2:28" ht="15.75">
      <c r="B270" s="176"/>
      <c r="C270" s="190" t="s">
        <v>62</v>
      </c>
      <c r="D270" s="190">
        <v>24</v>
      </c>
      <c r="E270" s="191" t="s">
        <v>18</v>
      </c>
      <c r="F270" s="191" t="s">
        <v>18</v>
      </c>
      <c r="G270" s="198" t="s">
        <v>63</v>
      </c>
      <c r="H270" s="198">
        <v>93</v>
      </c>
      <c r="I270" s="198">
        <v>100</v>
      </c>
      <c r="J270" s="198">
        <v>20</v>
      </c>
      <c r="K270" s="176"/>
      <c r="L270" s="176"/>
      <c r="M270" s="176"/>
      <c r="N270" s="176"/>
      <c r="O270" s="176"/>
      <c r="P270" s="176"/>
      <c r="Q270" s="176"/>
      <c r="R270" s="176"/>
      <c r="S270" s="176"/>
      <c r="T270" s="176"/>
      <c r="U270" s="176"/>
      <c r="V270" s="176"/>
      <c r="W270" s="176"/>
      <c r="X270" s="176"/>
      <c r="Y270" s="176"/>
      <c r="Z270" s="176"/>
      <c r="AA270" s="176"/>
      <c r="AB270" s="176"/>
    </row>
    <row r="271" spans="2:28" ht="15.75">
      <c r="B271" s="176"/>
      <c r="C271" s="190" t="s">
        <v>64</v>
      </c>
      <c r="D271" s="190">
        <v>24</v>
      </c>
      <c r="E271" s="191" t="s">
        <v>18</v>
      </c>
      <c r="F271" s="191" t="s">
        <v>18</v>
      </c>
      <c r="G271" s="198" t="s">
        <v>63</v>
      </c>
      <c r="H271" s="198">
        <v>97</v>
      </c>
      <c r="I271" s="198">
        <v>86</v>
      </c>
      <c r="J271" s="198">
        <v>17</v>
      </c>
      <c r="K271" s="176"/>
      <c r="L271" s="176"/>
      <c r="M271" s="176"/>
      <c r="N271" s="176"/>
      <c r="O271" s="176"/>
      <c r="P271" s="176"/>
      <c r="Q271" s="176"/>
      <c r="R271" s="176"/>
      <c r="S271" s="176"/>
      <c r="T271" s="176"/>
      <c r="U271" s="176"/>
      <c r="V271" s="176"/>
      <c r="W271" s="176"/>
      <c r="X271" s="176"/>
      <c r="Y271" s="176"/>
      <c r="Z271" s="176"/>
      <c r="AA271" s="176"/>
      <c r="AB271" s="176"/>
    </row>
    <row r="272" spans="2:28" ht="15.75">
      <c r="B272" s="176"/>
      <c r="C272" s="190" t="s">
        <v>65</v>
      </c>
      <c r="D272" s="190">
        <v>24</v>
      </c>
      <c r="E272" s="191" t="s">
        <v>18</v>
      </c>
      <c r="F272" s="191" t="s">
        <v>18</v>
      </c>
      <c r="G272" s="198" t="s">
        <v>63</v>
      </c>
      <c r="H272" s="198">
        <v>128</v>
      </c>
      <c r="I272" s="198">
        <v>105</v>
      </c>
      <c r="J272" s="198">
        <v>18</v>
      </c>
      <c r="K272" s="176"/>
      <c r="L272" s="176"/>
      <c r="M272" s="176"/>
      <c r="N272" s="176"/>
      <c r="O272" s="176"/>
      <c r="P272" s="176"/>
      <c r="Q272" s="176"/>
      <c r="R272" s="176"/>
      <c r="S272" s="176"/>
      <c r="T272" s="176"/>
      <c r="U272" s="176"/>
      <c r="V272" s="176"/>
      <c r="W272" s="176"/>
      <c r="X272" s="176"/>
      <c r="Y272" s="176"/>
      <c r="Z272" s="176"/>
      <c r="AA272" s="176"/>
      <c r="AB272" s="176"/>
    </row>
    <row r="273" spans="2:28" ht="15.75">
      <c r="B273" s="176"/>
      <c r="C273" s="227" t="s">
        <v>66</v>
      </c>
      <c r="D273" s="227"/>
      <c r="E273" s="192" t="e">
        <f t="shared" ref="E273:J273" si="44">AVERAGE(E270:E272)</f>
        <v>#DIV/0!</v>
      </c>
      <c r="F273" s="192" t="e">
        <f t="shared" si="44"/>
        <v>#DIV/0!</v>
      </c>
      <c r="G273" s="192" t="e">
        <f t="shared" si="44"/>
        <v>#DIV/0!</v>
      </c>
      <c r="H273" s="192">
        <f t="shared" si="44"/>
        <v>106</v>
      </c>
      <c r="I273" s="192">
        <f t="shared" si="44"/>
        <v>97</v>
      </c>
      <c r="J273" s="192">
        <f t="shared" si="44"/>
        <v>18.333333333333332</v>
      </c>
      <c r="K273" s="176"/>
      <c r="L273" s="176"/>
      <c r="M273" s="176"/>
      <c r="N273" s="176"/>
      <c r="O273" s="176"/>
      <c r="P273" s="176"/>
      <c r="Q273" s="176"/>
      <c r="R273" s="176"/>
      <c r="S273" s="176"/>
      <c r="T273" s="176"/>
      <c r="U273" s="176"/>
      <c r="V273" s="176"/>
      <c r="W273" s="176"/>
      <c r="X273" s="176"/>
      <c r="Y273" s="176"/>
      <c r="Z273" s="176"/>
      <c r="AA273" s="176"/>
      <c r="AB273" s="176"/>
    </row>
    <row r="274" spans="2:28" ht="15.75">
      <c r="B274" s="176"/>
      <c r="C274" s="227" t="s">
        <v>67</v>
      </c>
      <c r="D274" s="227"/>
      <c r="E274" s="197" t="e">
        <f>(E273*10^5)*10</f>
        <v>#DIV/0!</v>
      </c>
      <c r="F274" s="194" t="e">
        <f>(F273*10^6)*10</f>
        <v>#DIV/0!</v>
      </c>
      <c r="G274" s="194" t="e">
        <f>(G273*2)*10</f>
        <v>#DIV/0!</v>
      </c>
      <c r="H274" s="194">
        <f>(H273*10^5)*10</f>
        <v>106000000</v>
      </c>
      <c r="I274" s="194">
        <f>(I273*10^4)*10</f>
        <v>9700000</v>
      </c>
      <c r="J274" s="194">
        <f>(J273*10^5)*10</f>
        <v>18333333.333333332</v>
      </c>
      <c r="K274" s="176"/>
      <c r="L274" s="176"/>
      <c r="M274" s="176"/>
      <c r="N274" s="176"/>
      <c r="O274" s="176"/>
      <c r="P274" s="176"/>
      <c r="Q274" s="176"/>
      <c r="R274" s="176"/>
      <c r="S274" s="176"/>
      <c r="T274" s="176"/>
      <c r="U274" s="176"/>
      <c r="V274" s="176"/>
      <c r="W274" s="176"/>
      <c r="X274" s="176"/>
      <c r="Y274" s="176"/>
      <c r="Z274" s="176"/>
      <c r="AA274" s="176"/>
      <c r="AB274" s="176"/>
    </row>
    <row r="275" spans="2:28" ht="15.75">
      <c r="B275" s="176"/>
      <c r="C275" s="227"/>
      <c r="D275" s="227"/>
      <c r="E275" s="197" t="e">
        <f t="shared" ref="E275:J275" si="45">E274*100</f>
        <v>#DIV/0!</v>
      </c>
      <c r="F275" s="196" t="e">
        <f t="shared" si="45"/>
        <v>#DIV/0!</v>
      </c>
      <c r="G275" s="196" t="e">
        <f t="shared" si="45"/>
        <v>#DIV/0!</v>
      </c>
      <c r="H275" s="196">
        <f t="shared" si="45"/>
        <v>10600000000</v>
      </c>
      <c r="I275" s="196">
        <f t="shared" si="45"/>
        <v>970000000</v>
      </c>
      <c r="J275" s="196">
        <f t="shared" si="45"/>
        <v>1833333333.3333333</v>
      </c>
      <c r="K275" s="176"/>
      <c r="L275" s="176"/>
      <c r="M275" s="176"/>
      <c r="N275" s="176"/>
      <c r="O275" s="176"/>
      <c r="P275" s="176"/>
      <c r="Q275" s="176"/>
      <c r="R275" s="176"/>
      <c r="S275" s="176"/>
      <c r="T275" s="176"/>
      <c r="U275" s="176"/>
      <c r="V275" s="176"/>
      <c r="W275" s="176"/>
      <c r="X275" s="176"/>
      <c r="Y275" s="176"/>
      <c r="Z275" s="176"/>
      <c r="AA275" s="176"/>
      <c r="AB275" s="176"/>
    </row>
    <row r="276" spans="2:28" ht="15.75">
      <c r="B276" s="176"/>
      <c r="C276" s="176"/>
      <c r="D276" s="176"/>
      <c r="E276" s="176"/>
      <c r="F276" s="176"/>
      <c r="G276" s="176"/>
      <c r="H276" s="176"/>
      <c r="I276" s="176" t="s">
        <v>81</v>
      </c>
      <c r="J276" s="187">
        <f>AVERAGE(I275:J275)</f>
        <v>1401666666.6666665</v>
      </c>
      <c r="K276" s="176"/>
      <c r="L276" s="176"/>
      <c r="M276" s="176"/>
      <c r="N276" s="176"/>
      <c r="O276" s="176"/>
      <c r="P276" s="176"/>
      <c r="Q276" s="176"/>
      <c r="R276" s="176"/>
      <c r="S276" s="176"/>
      <c r="T276" s="176"/>
      <c r="U276" s="176"/>
      <c r="V276" s="176"/>
      <c r="W276" s="176"/>
      <c r="X276" s="176"/>
      <c r="Y276" s="176"/>
      <c r="Z276" s="176"/>
      <c r="AA276" s="176"/>
      <c r="AB276" s="176"/>
    </row>
    <row r="277" spans="2:28" ht="15.75">
      <c r="B277" s="176"/>
      <c r="C277" s="176"/>
      <c r="D277" s="176"/>
      <c r="E277" s="176"/>
      <c r="F277" s="176"/>
      <c r="G277" s="176"/>
      <c r="H277" s="176"/>
      <c r="I277" s="176"/>
      <c r="J277" s="176"/>
      <c r="K277" s="176"/>
      <c r="L277" s="176"/>
      <c r="M277" s="176"/>
      <c r="N277" s="176"/>
      <c r="O277" s="176"/>
      <c r="P277" s="176"/>
      <c r="Q277" s="176"/>
      <c r="R277" s="176"/>
      <c r="S277" s="176"/>
      <c r="T277" s="176"/>
      <c r="U277" s="176"/>
      <c r="V277" s="176"/>
      <c r="W277" s="176"/>
      <c r="X277" s="176"/>
      <c r="Y277" s="176"/>
      <c r="Z277" s="176"/>
      <c r="AA277" s="176"/>
      <c r="AB277" s="176"/>
    </row>
    <row r="278" spans="2:28" ht="15.75">
      <c r="B278" s="176"/>
      <c r="C278" s="176"/>
      <c r="D278" s="176"/>
      <c r="E278" s="176"/>
      <c r="F278" s="176"/>
      <c r="G278" s="176"/>
      <c r="H278" s="176"/>
      <c r="I278" s="176"/>
      <c r="J278" s="176"/>
      <c r="K278" s="176"/>
      <c r="L278" s="176"/>
      <c r="M278" s="176"/>
      <c r="N278" s="176"/>
      <c r="O278" s="176"/>
      <c r="P278" s="176"/>
      <c r="Q278" s="176"/>
      <c r="R278" s="176"/>
      <c r="S278" s="176"/>
      <c r="T278" s="176"/>
      <c r="U278" s="176"/>
      <c r="V278" s="176"/>
      <c r="W278" s="176"/>
      <c r="X278" s="176"/>
      <c r="Y278" s="176"/>
      <c r="Z278" s="176"/>
      <c r="AA278" s="176"/>
      <c r="AB278" s="176"/>
    </row>
    <row r="279" spans="2:28" ht="15.75">
      <c r="B279" s="176"/>
      <c r="C279" s="176"/>
      <c r="D279" s="176"/>
      <c r="E279" s="226" t="s">
        <v>53</v>
      </c>
      <c r="F279" s="226"/>
      <c r="G279" s="226" t="s">
        <v>109</v>
      </c>
      <c r="H279" s="226"/>
      <c r="I279" s="226"/>
      <c r="J279" s="226"/>
      <c r="K279" s="176"/>
      <c r="L279" s="176"/>
      <c r="M279" s="176"/>
      <c r="N279" s="176"/>
      <c r="O279" s="176"/>
      <c r="P279" s="176"/>
      <c r="Q279" s="176"/>
      <c r="R279" s="176"/>
      <c r="S279" s="176"/>
      <c r="T279" s="176"/>
      <c r="U279" s="176"/>
      <c r="V279" s="176"/>
      <c r="W279" s="176"/>
      <c r="X279" s="176"/>
      <c r="Y279" s="176"/>
      <c r="Z279" s="176"/>
      <c r="AA279" s="176"/>
      <c r="AB279" s="176"/>
    </row>
    <row r="280" spans="2:28" ht="15.75">
      <c r="B280" s="176"/>
      <c r="C280" s="186"/>
      <c r="D280" s="186"/>
      <c r="E280" s="227" t="s">
        <v>55</v>
      </c>
      <c r="F280" s="227"/>
      <c r="G280" s="227" t="s">
        <v>72</v>
      </c>
      <c r="H280" s="227"/>
      <c r="I280" s="227" t="s">
        <v>73</v>
      </c>
      <c r="J280" s="227"/>
      <c r="K280" s="176"/>
      <c r="L280" s="176"/>
      <c r="M280" s="176"/>
      <c r="N280" s="176"/>
      <c r="O280" s="176"/>
      <c r="P280" s="176"/>
      <c r="Q280" s="176"/>
      <c r="R280" s="176"/>
      <c r="S280" s="176"/>
      <c r="T280" s="176"/>
      <c r="U280" s="176"/>
      <c r="V280" s="176"/>
      <c r="W280" s="176"/>
      <c r="X280" s="176"/>
      <c r="Y280" s="176"/>
      <c r="Z280" s="176"/>
      <c r="AA280" s="176"/>
      <c r="AB280" s="176"/>
    </row>
    <row r="281" spans="2:28" ht="15.75">
      <c r="B281" s="176"/>
      <c r="C281" s="188" t="s">
        <v>56</v>
      </c>
      <c r="D281" s="188" t="s">
        <v>57</v>
      </c>
      <c r="E281" s="189" t="s">
        <v>59</v>
      </c>
      <c r="F281" s="189" t="s">
        <v>74</v>
      </c>
      <c r="G281" s="189" t="s">
        <v>60</v>
      </c>
      <c r="H281" s="189" t="s">
        <v>58</v>
      </c>
      <c r="I281" s="189" t="s">
        <v>77</v>
      </c>
      <c r="J281" s="189" t="s">
        <v>79</v>
      </c>
      <c r="K281" s="176"/>
      <c r="L281" s="176"/>
      <c r="M281" s="176"/>
      <c r="N281" s="176"/>
      <c r="O281" s="176"/>
      <c r="P281" s="176"/>
      <c r="Q281" s="176"/>
      <c r="R281" s="176"/>
      <c r="S281" s="176"/>
      <c r="T281" s="176"/>
      <c r="U281" s="176"/>
      <c r="V281" s="176"/>
      <c r="W281" s="176"/>
      <c r="X281" s="176"/>
      <c r="Y281" s="176"/>
      <c r="Z281" s="176"/>
      <c r="AA281" s="176"/>
      <c r="AB281" s="176"/>
    </row>
    <row r="282" spans="2:28" ht="15.75">
      <c r="B282" s="176"/>
      <c r="C282" s="190" t="s">
        <v>62</v>
      </c>
      <c r="D282" s="190">
        <v>24</v>
      </c>
      <c r="E282" s="191" t="s">
        <v>18</v>
      </c>
      <c r="F282" s="191" t="s">
        <v>18</v>
      </c>
      <c r="G282" s="198" t="s">
        <v>63</v>
      </c>
      <c r="H282" s="198">
        <v>278</v>
      </c>
      <c r="I282" s="198">
        <v>77</v>
      </c>
      <c r="J282" s="198">
        <v>9</v>
      </c>
      <c r="K282" s="176"/>
      <c r="L282" s="176"/>
      <c r="M282" s="176"/>
      <c r="N282" s="176"/>
      <c r="O282" s="176"/>
      <c r="P282" s="176"/>
      <c r="Q282" s="176"/>
      <c r="R282" s="176"/>
      <c r="S282" s="176"/>
      <c r="T282" s="176"/>
      <c r="U282" s="176"/>
      <c r="V282" s="176"/>
      <c r="W282" s="176"/>
      <c r="X282" s="176"/>
      <c r="Y282" s="176"/>
      <c r="Z282" s="176"/>
      <c r="AA282" s="176"/>
      <c r="AB282" s="176"/>
    </row>
    <row r="283" spans="2:28" ht="15.75">
      <c r="B283" s="176"/>
      <c r="C283" s="190" t="s">
        <v>64</v>
      </c>
      <c r="D283" s="190">
        <v>24</v>
      </c>
      <c r="E283" s="191" t="s">
        <v>18</v>
      </c>
      <c r="F283" s="191" t="s">
        <v>18</v>
      </c>
      <c r="G283" s="198" t="s">
        <v>63</v>
      </c>
      <c r="H283" s="198">
        <v>254</v>
      </c>
      <c r="I283" s="198">
        <v>87</v>
      </c>
      <c r="J283" s="198">
        <v>2</v>
      </c>
      <c r="K283" s="176"/>
      <c r="L283" s="176"/>
      <c r="M283" s="176"/>
      <c r="N283" s="176"/>
      <c r="O283" s="176"/>
      <c r="P283" s="176"/>
      <c r="Q283" s="176"/>
      <c r="R283" s="176"/>
      <c r="S283" s="176"/>
      <c r="T283" s="176"/>
      <c r="U283" s="176"/>
      <c r="V283" s="176"/>
      <c r="W283" s="176"/>
      <c r="X283" s="176"/>
      <c r="Y283" s="176"/>
      <c r="Z283" s="176"/>
      <c r="AA283" s="176"/>
      <c r="AB283" s="176"/>
    </row>
    <row r="284" spans="2:28" ht="15.75">
      <c r="B284" s="176"/>
      <c r="C284" s="190" t="s">
        <v>65</v>
      </c>
      <c r="D284" s="190">
        <v>24</v>
      </c>
      <c r="E284" s="191" t="s">
        <v>18</v>
      </c>
      <c r="F284" s="191" t="s">
        <v>18</v>
      </c>
      <c r="G284" s="198" t="s">
        <v>63</v>
      </c>
      <c r="H284" s="198" t="s">
        <v>110</v>
      </c>
      <c r="I284" s="198"/>
      <c r="J284" s="198">
        <v>7</v>
      </c>
      <c r="K284" s="176"/>
      <c r="L284" s="176"/>
      <c r="M284" s="176"/>
      <c r="N284" s="176"/>
      <c r="O284" s="176"/>
      <c r="P284" s="176"/>
      <c r="Q284" s="176"/>
      <c r="R284" s="176"/>
      <c r="S284" s="176"/>
      <c r="T284" s="176"/>
      <c r="U284" s="176"/>
      <c r="V284" s="176"/>
      <c r="W284" s="176"/>
      <c r="X284" s="176"/>
      <c r="Y284" s="176"/>
      <c r="Z284" s="176"/>
      <c r="AA284" s="176"/>
      <c r="AB284" s="176"/>
    </row>
    <row r="285" spans="2:28" ht="15.75">
      <c r="B285" s="176"/>
      <c r="C285" s="227" t="s">
        <v>66</v>
      </c>
      <c r="D285" s="227"/>
      <c r="E285" s="192" t="e">
        <f t="shared" ref="E285:J285" si="46">AVERAGE(E282:E284)</f>
        <v>#DIV/0!</v>
      </c>
      <c r="F285" s="192" t="e">
        <f t="shared" si="46"/>
        <v>#DIV/0!</v>
      </c>
      <c r="G285" s="192" t="e">
        <f t="shared" si="46"/>
        <v>#DIV/0!</v>
      </c>
      <c r="H285" s="192">
        <f t="shared" si="46"/>
        <v>266</v>
      </c>
      <c r="I285" s="192">
        <f t="shared" si="46"/>
        <v>82</v>
      </c>
      <c r="J285" s="192">
        <f t="shared" si="46"/>
        <v>6</v>
      </c>
      <c r="K285" s="176"/>
      <c r="L285" s="176"/>
      <c r="M285" s="176"/>
      <c r="N285" s="176"/>
      <c r="O285" s="176"/>
      <c r="P285" s="176"/>
      <c r="Q285" s="176"/>
      <c r="R285" s="176"/>
      <c r="S285" s="176"/>
      <c r="T285" s="176"/>
      <c r="U285" s="176"/>
      <c r="V285" s="176"/>
      <c r="W285" s="176"/>
      <c r="X285" s="176"/>
      <c r="Y285" s="176"/>
      <c r="Z285" s="176"/>
      <c r="AA285" s="176"/>
      <c r="AB285" s="176"/>
    </row>
    <row r="286" spans="2:28" ht="15.75">
      <c r="B286" s="176"/>
      <c r="C286" s="227" t="s">
        <v>67</v>
      </c>
      <c r="D286" s="227"/>
      <c r="E286" s="197" t="e">
        <f>(E285*10^5)*10</f>
        <v>#DIV/0!</v>
      </c>
      <c r="F286" s="194" t="e">
        <f>(F285*10^6)*10</f>
        <v>#DIV/0!</v>
      </c>
      <c r="G286" s="194" t="e">
        <f>(G285*2)*10</f>
        <v>#DIV/0!</v>
      </c>
      <c r="H286" s="194">
        <f>(H285*10^4)*10</f>
        <v>26600000</v>
      </c>
      <c r="I286" s="194">
        <f>(I285*10)*10</f>
        <v>8200</v>
      </c>
      <c r="J286" s="194">
        <f>(J285*10^2)*10</f>
        <v>6000</v>
      </c>
      <c r="K286" s="176"/>
      <c r="L286" s="176"/>
      <c r="M286" s="176"/>
      <c r="N286" s="176"/>
      <c r="O286" s="176"/>
      <c r="P286" s="176"/>
      <c r="Q286" s="176"/>
      <c r="R286" s="176"/>
      <c r="S286" s="176"/>
      <c r="T286" s="176"/>
      <c r="U286" s="176"/>
      <c r="V286" s="176"/>
      <c r="W286" s="176"/>
      <c r="X286" s="176"/>
      <c r="Y286" s="176"/>
      <c r="Z286" s="176"/>
      <c r="AA286" s="176"/>
      <c r="AB286" s="176"/>
    </row>
    <row r="287" spans="2:28" ht="15.75">
      <c r="B287" s="176"/>
      <c r="C287" s="227"/>
      <c r="D287" s="227"/>
      <c r="E287" s="197" t="e">
        <f t="shared" ref="E287:J287" si="47">E286*100</f>
        <v>#DIV/0!</v>
      </c>
      <c r="F287" s="196" t="e">
        <f t="shared" si="47"/>
        <v>#DIV/0!</v>
      </c>
      <c r="G287" s="196" t="e">
        <f t="shared" si="47"/>
        <v>#DIV/0!</v>
      </c>
      <c r="H287" s="196">
        <f t="shared" si="47"/>
        <v>2660000000</v>
      </c>
      <c r="I287" s="196">
        <f t="shared" si="47"/>
        <v>820000</v>
      </c>
      <c r="J287" s="196">
        <f t="shared" si="47"/>
        <v>600000</v>
      </c>
      <c r="K287" s="176"/>
      <c r="L287" s="176"/>
      <c r="M287" s="176"/>
      <c r="N287" s="176"/>
      <c r="O287" s="176"/>
      <c r="P287" s="176"/>
      <c r="Q287" s="176"/>
      <c r="R287" s="176"/>
      <c r="S287" s="176"/>
      <c r="T287" s="176"/>
      <c r="U287" s="176"/>
      <c r="V287" s="176"/>
      <c r="W287" s="176"/>
      <c r="X287" s="176"/>
      <c r="Y287" s="176"/>
      <c r="Z287" s="176"/>
      <c r="AA287" s="176"/>
      <c r="AB287" s="176"/>
    </row>
    <row r="288" spans="2:28" ht="15.75">
      <c r="B288" s="176"/>
      <c r="C288" s="176"/>
      <c r="D288" s="176"/>
      <c r="E288" s="176"/>
      <c r="F288" s="176"/>
      <c r="G288" s="176"/>
      <c r="H288" s="176"/>
      <c r="I288" s="176"/>
      <c r="J288" s="176"/>
      <c r="K288" s="176"/>
      <c r="L288" s="176"/>
      <c r="M288" s="176"/>
      <c r="N288" s="176"/>
      <c r="O288" s="176"/>
      <c r="P288" s="176"/>
      <c r="Q288" s="176"/>
      <c r="R288" s="176"/>
      <c r="S288" s="176"/>
      <c r="T288" s="176"/>
      <c r="U288" s="176"/>
      <c r="V288" s="176"/>
      <c r="W288" s="176"/>
      <c r="X288" s="176"/>
      <c r="Y288" s="176"/>
      <c r="Z288" s="176"/>
      <c r="AA288" s="176"/>
      <c r="AB288" s="176"/>
    </row>
    <row r="289" spans="2:28" ht="15.75">
      <c r="B289" s="176"/>
      <c r="C289" s="176"/>
      <c r="D289" s="176"/>
      <c r="E289" s="176"/>
      <c r="F289" s="176"/>
      <c r="G289" s="176"/>
      <c r="H289" s="176"/>
      <c r="I289" s="176"/>
      <c r="J289" s="176"/>
      <c r="K289" s="176"/>
      <c r="L289" s="176"/>
      <c r="M289" s="176"/>
      <c r="N289" s="176"/>
      <c r="O289" s="176"/>
      <c r="P289" s="176"/>
      <c r="Q289" s="176"/>
      <c r="R289" s="176"/>
      <c r="S289" s="176"/>
      <c r="T289" s="176"/>
      <c r="U289" s="176"/>
      <c r="V289" s="176"/>
      <c r="W289" s="176"/>
      <c r="X289" s="176"/>
      <c r="Y289" s="176"/>
      <c r="Z289" s="176"/>
      <c r="AA289" s="176"/>
      <c r="AB289" s="176"/>
    </row>
    <row r="290" spans="2:28" ht="15.75">
      <c r="B290" s="176"/>
      <c r="C290" s="176"/>
      <c r="D290" s="176"/>
      <c r="E290" s="176"/>
      <c r="F290" s="176"/>
      <c r="G290" s="176"/>
      <c r="H290" s="176"/>
      <c r="I290" s="176"/>
      <c r="J290" s="176"/>
      <c r="K290" s="176"/>
      <c r="L290" s="176"/>
      <c r="M290" s="176"/>
      <c r="N290" s="176"/>
      <c r="O290" s="176"/>
      <c r="P290" s="176"/>
      <c r="Q290" s="176"/>
      <c r="R290" s="176"/>
      <c r="S290" s="176"/>
      <c r="T290" s="176"/>
      <c r="U290" s="176"/>
      <c r="V290" s="176"/>
      <c r="W290" s="176"/>
      <c r="X290" s="176"/>
      <c r="Y290" s="176"/>
      <c r="Z290" s="176"/>
      <c r="AA290" s="176"/>
      <c r="AB290" s="176"/>
    </row>
    <row r="291" spans="2:28" ht="15.75">
      <c r="B291" s="176"/>
      <c r="C291" s="176"/>
      <c r="D291" s="176"/>
      <c r="E291" s="226" t="s">
        <v>53</v>
      </c>
      <c r="F291" s="226"/>
      <c r="G291" s="226" t="s">
        <v>111</v>
      </c>
      <c r="H291" s="226"/>
      <c r="I291" s="226"/>
      <c r="J291" s="226"/>
      <c r="K291" s="176"/>
      <c r="L291" s="176"/>
      <c r="M291" s="176"/>
      <c r="N291" s="176"/>
      <c r="O291" s="176"/>
      <c r="P291" s="176"/>
      <c r="Q291" s="176"/>
      <c r="R291" s="176"/>
      <c r="S291" s="176"/>
      <c r="T291" s="176"/>
      <c r="U291" s="176"/>
      <c r="V291" s="176"/>
      <c r="W291" s="176"/>
      <c r="X291" s="176"/>
      <c r="Y291" s="176"/>
      <c r="Z291" s="176"/>
      <c r="AA291" s="176"/>
      <c r="AB291" s="176"/>
    </row>
    <row r="292" spans="2:28" ht="15.75">
      <c r="B292" s="176"/>
      <c r="C292" s="186"/>
      <c r="D292" s="186"/>
      <c r="E292" s="227" t="s">
        <v>55</v>
      </c>
      <c r="F292" s="227"/>
      <c r="G292" s="227" t="s">
        <v>72</v>
      </c>
      <c r="H292" s="227"/>
      <c r="I292" s="227" t="s">
        <v>73</v>
      </c>
      <c r="J292" s="227"/>
      <c r="K292" s="176"/>
      <c r="L292" s="176"/>
      <c r="M292" s="176"/>
      <c r="N292" s="176"/>
      <c r="O292" s="176"/>
      <c r="P292" s="176"/>
      <c r="Q292" s="176"/>
      <c r="R292" s="176"/>
      <c r="S292" s="176"/>
      <c r="T292" s="176"/>
      <c r="U292" s="176"/>
      <c r="V292" s="176"/>
      <c r="W292" s="176"/>
      <c r="X292" s="176"/>
      <c r="Y292" s="176"/>
      <c r="Z292" s="176"/>
      <c r="AA292" s="176"/>
      <c r="AB292" s="176"/>
    </row>
    <row r="293" spans="2:28" ht="15.75">
      <c r="B293" s="176"/>
      <c r="C293" s="188" t="s">
        <v>56</v>
      </c>
      <c r="D293" s="188" t="s">
        <v>57</v>
      </c>
      <c r="E293" s="189" t="s">
        <v>59</v>
      </c>
      <c r="F293" s="189" t="s">
        <v>74</v>
      </c>
      <c r="G293" s="189" t="s">
        <v>94</v>
      </c>
      <c r="H293" s="189" t="s">
        <v>112</v>
      </c>
      <c r="I293" s="189" t="s">
        <v>78</v>
      </c>
      <c r="J293" s="189" t="s">
        <v>88</v>
      </c>
      <c r="K293" s="176"/>
      <c r="L293" s="176"/>
      <c r="M293" s="176"/>
      <c r="N293" s="176"/>
      <c r="O293" s="176"/>
      <c r="P293" s="176"/>
      <c r="Q293" s="176"/>
      <c r="R293" s="176"/>
      <c r="S293" s="176"/>
      <c r="T293" s="176"/>
      <c r="U293" s="176"/>
      <c r="V293" s="176"/>
      <c r="W293" s="176"/>
      <c r="X293" s="176"/>
      <c r="Y293" s="176"/>
      <c r="Z293" s="176"/>
      <c r="AA293" s="176"/>
      <c r="AB293" s="176"/>
    </row>
    <row r="294" spans="2:28" ht="15.75">
      <c r="B294" s="176"/>
      <c r="C294" s="190" t="s">
        <v>62</v>
      </c>
      <c r="D294" s="190">
        <v>24</v>
      </c>
      <c r="E294" s="191" t="s">
        <v>18</v>
      </c>
      <c r="F294" s="191" t="s">
        <v>18</v>
      </c>
      <c r="G294" s="198">
        <v>20</v>
      </c>
      <c r="H294" s="198">
        <v>218</v>
      </c>
      <c r="I294" s="198">
        <v>0</v>
      </c>
      <c r="J294" s="198">
        <v>2</v>
      </c>
      <c r="K294" s="176"/>
      <c r="L294" s="176"/>
      <c r="M294" s="176"/>
      <c r="N294" s="176"/>
      <c r="O294" s="176"/>
      <c r="P294" s="176"/>
      <c r="Q294" s="176"/>
      <c r="R294" s="176"/>
      <c r="S294" s="176"/>
      <c r="T294" s="176"/>
      <c r="U294" s="176"/>
      <c r="V294" s="176"/>
      <c r="W294" s="176"/>
      <c r="X294" s="176"/>
      <c r="Y294" s="176"/>
      <c r="Z294" s="176"/>
      <c r="AA294" s="176"/>
      <c r="AB294" s="176"/>
    </row>
    <row r="295" spans="2:28" ht="15.75">
      <c r="B295" s="176"/>
      <c r="C295" s="190" t="s">
        <v>64</v>
      </c>
      <c r="D295" s="190">
        <v>24</v>
      </c>
      <c r="E295" s="191" t="s">
        <v>18</v>
      </c>
      <c r="F295" s="191" t="s">
        <v>18</v>
      </c>
      <c r="G295" s="198">
        <v>43</v>
      </c>
      <c r="H295" s="198">
        <v>221</v>
      </c>
      <c r="I295" s="198">
        <v>0</v>
      </c>
      <c r="J295" s="198">
        <v>6</v>
      </c>
      <c r="K295" s="176"/>
      <c r="L295" s="176"/>
      <c r="M295" s="176"/>
      <c r="N295" s="176"/>
      <c r="O295" s="176"/>
      <c r="P295" s="176"/>
      <c r="Q295" s="176"/>
      <c r="R295" s="176"/>
      <c r="S295" s="176"/>
      <c r="T295" s="176"/>
      <c r="U295" s="176"/>
      <c r="V295" s="176"/>
      <c r="W295" s="176"/>
      <c r="X295" s="176"/>
      <c r="Y295" s="176"/>
      <c r="Z295" s="176"/>
      <c r="AA295" s="176"/>
      <c r="AB295" s="176"/>
    </row>
    <row r="296" spans="2:28" ht="15.75">
      <c r="B296" s="176"/>
      <c r="C296" s="190" t="s">
        <v>65</v>
      </c>
      <c r="D296" s="190">
        <v>24</v>
      </c>
      <c r="E296" s="191" t="s">
        <v>18</v>
      </c>
      <c r="F296" s="191" t="s">
        <v>18</v>
      </c>
      <c r="G296" s="198">
        <v>40</v>
      </c>
      <c r="H296" s="198">
        <v>145</v>
      </c>
      <c r="I296" s="198">
        <v>0</v>
      </c>
      <c r="J296" s="198">
        <v>10</v>
      </c>
      <c r="K296" s="176"/>
      <c r="L296" s="176"/>
      <c r="M296" s="176"/>
      <c r="N296" s="176"/>
      <c r="O296" s="176"/>
      <c r="P296" s="176"/>
      <c r="Q296" s="176"/>
      <c r="R296" s="176"/>
      <c r="S296" s="176"/>
      <c r="T296" s="176"/>
      <c r="U296" s="176"/>
      <c r="V296" s="176"/>
      <c r="W296" s="176"/>
      <c r="X296" s="176"/>
      <c r="Y296" s="176"/>
      <c r="Z296" s="176"/>
      <c r="AA296" s="176"/>
      <c r="AB296" s="176"/>
    </row>
    <row r="297" spans="2:28" ht="15.75">
      <c r="B297" s="176"/>
      <c r="C297" s="227" t="s">
        <v>66</v>
      </c>
      <c r="D297" s="227"/>
      <c r="E297" s="192" t="e">
        <f t="shared" ref="E297:J297" si="48">AVERAGE(E294:E296)</f>
        <v>#DIV/0!</v>
      </c>
      <c r="F297" s="192" t="e">
        <f t="shared" si="48"/>
        <v>#DIV/0!</v>
      </c>
      <c r="G297" s="192">
        <f t="shared" si="48"/>
        <v>34.333333333333336</v>
      </c>
      <c r="H297" s="192">
        <f t="shared" si="48"/>
        <v>194.66666666666666</v>
      </c>
      <c r="I297" s="192">
        <f t="shared" si="48"/>
        <v>0</v>
      </c>
      <c r="J297" s="192">
        <f t="shared" si="48"/>
        <v>6</v>
      </c>
      <c r="K297" s="176"/>
      <c r="L297" s="176"/>
      <c r="M297" s="176"/>
      <c r="N297" s="176"/>
      <c r="O297" s="176"/>
      <c r="P297" s="176"/>
      <c r="Q297" s="176"/>
      <c r="R297" s="176"/>
      <c r="S297" s="176"/>
      <c r="T297" s="176"/>
      <c r="U297" s="176"/>
      <c r="V297" s="176"/>
      <c r="W297" s="176"/>
      <c r="X297" s="176"/>
      <c r="Y297" s="176"/>
      <c r="Z297" s="176"/>
      <c r="AA297" s="176"/>
      <c r="AB297" s="176"/>
    </row>
    <row r="298" spans="2:28" ht="15.75">
      <c r="B298" s="176"/>
      <c r="C298" s="227" t="s">
        <v>67</v>
      </c>
      <c r="D298" s="227"/>
      <c r="E298" s="197" t="e">
        <f>(E297*10^5)*10</f>
        <v>#DIV/0!</v>
      </c>
      <c r="F298" s="194" t="e">
        <f>(F297*10^6)*10</f>
        <v>#DIV/0!</v>
      </c>
      <c r="G298" s="194">
        <f>(G297*5)*10</f>
        <v>1716.666666666667</v>
      </c>
      <c r="H298" s="194">
        <f>(H297*3)*10</f>
        <v>5840</v>
      </c>
      <c r="I298" s="194">
        <f>(I297*5)*10</f>
        <v>0</v>
      </c>
      <c r="J298" s="194">
        <f>(J297*3)*10</f>
        <v>180</v>
      </c>
      <c r="K298" s="176"/>
      <c r="L298" s="176"/>
      <c r="M298" s="176"/>
      <c r="N298" s="176"/>
      <c r="O298" s="176"/>
      <c r="P298" s="176"/>
      <c r="Q298" s="176"/>
      <c r="R298" s="176"/>
      <c r="S298" s="176"/>
      <c r="T298" s="176"/>
      <c r="U298" s="176"/>
      <c r="V298" s="176"/>
      <c r="W298" s="176"/>
      <c r="X298" s="176"/>
      <c r="Y298" s="176"/>
      <c r="Z298" s="176"/>
      <c r="AA298" s="176"/>
      <c r="AB298" s="176"/>
    </row>
    <row r="299" spans="2:28" ht="15.75">
      <c r="B299" s="176"/>
      <c r="C299" s="227"/>
      <c r="D299" s="227"/>
      <c r="E299" s="197" t="e">
        <f t="shared" ref="E299:J299" si="49">E298*100</f>
        <v>#DIV/0!</v>
      </c>
      <c r="F299" s="196" t="e">
        <f t="shared" si="49"/>
        <v>#DIV/0!</v>
      </c>
      <c r="G299" s="196">
        <f t="shared" si="49"/>
        <v>171666.66666666669</v>
      </c>
      <c r="H299" s="196">
        <f t="shared" si="49"/>
        <v>584000</v>
      </c>
      <c r="I299" s="196">
        <f t="shared" si="49"/>
        <v>0</v>
      </c>
      <c r="J299" s="196">
        <f t="shared" si="49"/>
        <v>18000</v>
      </c>
      <c r="K299" s="176"/>
      <c r="L299" s="176"/>
      <c r="M299" s="176"/>
      <c r="N299" s="176"/>
      <c r="O299" s="176"/>
      <c r="P299" s="176"/>
      <c r="Q299" s="176"/>
      <c r="R299" s="176"/>
      <c r="S299" s="176"/>
      <c r="T299" s="176"/>
      <c r="U299" s="176"/>
      <c r="V299" s="176"/>
      <c r="W299" s="176"/>
      <c r="X299" s="176"/>
      <c r="Y299" s="176"/>
      <c r="Z299" s="176"/>
      <c r="AA299" s="176"/>
      <c r="AB299" s="176"/>
    </row>
    <row r="300" spans="2:28" ht="15.75">
      <c r="B300" s="176"/>
      <c r="C300" s="176"/>
      <c r="D300" s="176"/>
      <c r="E300" s="176"/>
      <c r="F300" s="176"/>
      <c r="G300" s="176" t="s">
        <v>113</v>
      </c>
      <c r="H300" s="176">
        <f>(H299+G299)/2</f>
        <v>377833.33333333337</v>
      </c>
      <c r="I300" s="176"/>
      <c r="J300" s="176"/>
      <c r="K300" s="176"/>
      <c r="L300" s="176"/>
      <c r="M300" s="176"/>
      <c r="N300" s="176"/>
      <c r="O300" s="176"/>
      <c r="P300" s="176"/>
      <c r="Q300" s="176"/>
      <c r="R300" s="176"/>
      <c r="S300" s="176"/>
      <c r="T300" s="176"/>
      <c r="U300" s="176"/>
      <c r="V300" s="176"/>
      <c r="W300" s="176"/>
      <c r="X300" s="176"/>
      <c r="Y300" s="176"/>
      <c r="Z300" s="176"/>
      <c r="AA300" s="176"/>
      <c r="AB300" s="176"/>
    </row>
    <row r="301" spans="2:28" ht="15.75">
      <c r="B301" s="176"/>
      <c r="C301" s="176"/>
      <c r="D301" s="176"/>
      <c r="E301" s="176"/>
      <c r="F301" s="176"/>
      <c r="G301" s="176"/>
      <c r="H301" s="176"/>
      <c r="I301" s="176"/>
      <c r="J301" s="176"/>
      <c r="K301" s="176"/>
      <c r="L301" s="176"/>
      <c r="M301" s="176"/>
      <c r="N301" s="176"/>
      <c r="O301" s="176"/>
      <c r="P301" s="176"/>
      <c r="Q301" s="176"/>
      <c r="R301" s="176"/>
      <c r="S301" s="176"/>
      <c r="T301" s="176"/>
      <c r="U301" s="176"/>
      <c r="V301" s="176"/>
      <c r="W301" s="176"/>
      <c r="X301" s="176"/>
      <c r="Y301" s="176"/>
      <c r="Z301" s="176"/>
      <c r="AA301" s="176"/>
      <c r="AB301" s="176"/>
    </row>
  </sheetData>
  <mergeCells count="196">
    <mergeCell ref="E292:F292"/>
    <mergeCell ref="G292:H292"/>
    <mergeCell ref="I292:J292"/>
    <mergeCell ref="C297:D297"/>
    <mergeCell ref="C298:D299"/>
    <mergeCell ref="E280:F280"/>
    <mergeCell ref="G280:H280"/>
    <mergeCell ref="I280:J280"/>
    <mergeCell ref="C285:D285"/>
    <mergeCell ref="C286:D287"/>
    <mergeCell ref="E291:F291"/>
    <mergeCell ref="G291:J291"/>
    <mergeCell ref="E268:F268"/>
    <mergeCell ref="G268:H268"/>
    <mergeCell ref="I268:J268"/>
    <mergeCell ref="C273:D273"/>
    <mergeCell ref="C274:D275"/>
    <mergeCell ref="E279:F279"/>
    <mergeCell ref="G279:J279"/>
    <mergeCell ref="E258:F258"/>
    <mergeCell ref="G258:H258"/>
    <mergeCell ref="I258:J258"/>
    <mergeCell ref="C263:D263"/>
    <mergeCell ref="C264:D265"/>
    <mergeCell ref="E267:F267"/>
    <mergeCell ref="G267:J267"/>
    <mergeCell ref="E247:F247"/>
    <mergeCell ref="G247:H247"/>
    <mergeCell ref="I247:J247"/>
    <mergeCell ref="C252:D252"/>
    <mergeCell ref="C253:D254"/>
    <mergeCell ref="E257:F257"/>
    <mergeCell ref="G257:J257"/>
    <mergeCell ref="E235:F235"/>
    <mergeCell ref="G235:H235"/>
    <mergeCell ref="I235:J235"/>
    <mergeCell ref="C240:D240"/>
    <mergeCell ref="C241:D242"/>
    <mergeCell ref="E246:F246"/>
    <mergeCell ref="G246:J246"/>
    <mergeCell ref="E224:F224"/>
    <mergeCell ref="G224:H224"/>
    <mergeCell ref="I224:J224"/>
    <mergeCell ref="C229:D229"/>
    <mergeCell ref="C230:D231"/>
    <mergeCell ref="E234:F234"/>
    <mergeCell ref="G234:J234"/>
    <mergeCell ref="E213:F213"/>
    <mergeCell ref="G213:H213"/>
    <mergeCell ref="I213:J213"/>
    <mergeCell ref="C218:D218"/>
    <mergeCell ref="C219:D220"/>
    <mergeCell ref="E223:F223"/>
    <mergeCell ref="G223:J223"/>
    <mergeCell ref="E202:F202"/>
    <mergeCell ref="G202:H202"/>
    <mergeCell ref="I202:J202"/>
    <mergeCell ref="C207:D207"/>
    <mergeCell ref="C208:D209"/>
    <mergeCell ref="E212:F212"/>
    <mergeCell ref="G212:J212"/>
    <mergeCell ref="Z191:AA191"/>
    <mergeCell ref="C196:D196"/>
    <mergeCell ref="R196:S196"/>
    <mergeCell ref="C197:D198"/>
    <mergeCell ref="R197:S198"/>
    <mergeCell ref="E201:F201"/>
    <mergeCell ref="G201:J201"/>
    <mergeCell ref="T190:U190"/>
    <mergeCell ref="V190:Y190"/>
    <mergeCell ref="E191:F191"/>
    <mergeCell ref="G191:H191"/>
    <mergeCell ref="I191:J191"/>
    <mergeCell ref="K191:L191"/>
    <mergeCell ref="T191:U191"/>
    <mergeCell ref="V191:W191"/>
    <mergeCell ref="X191:Y191"/>
    <mergeCell ref="E178:F178"/>
    <mergeCell ref="G178:H178"/>
    <mergeCell ref="I178:J178"/>
    <mergeCell ref="C183:D183"/>
    <mergeCell ref="C184:D185"/>
    <mergeCell ref="E190:F190"/>
    <mergeCell ref="G190:J190"/>
    <mergeCell ref="E167:F167"/>
    <mergeCell ref="G167:H167"/>
    <mergeCell ref="I167:J167"/>
    <mergeCell ref="C172:D172"/>
    <mergeCell ref="C173:D174"/>
    <mergeCell ref="E177:F177"/>
    <mergeCell ref="G177:J177"/>
    <mergeCell ref="E156:F156"/>
    <mergeCell ref="G156:H156"/>
    <mergeCell ref="I156:J156"/>
    <mergeCell ref="C161:D161"/>
    <mergeCell ref="C162:D163"/>
    <mergeCell ref="E166:F166"/>
    <mergeCell ref="G166:J166"/>
    <mergeCell ref="E145:F145"/>
    <mergeCell ref="G145:H145"/>
    <mergeCell ref="I145:J145"/>
    <mergeCell ref="C150:D150"/>
    <mergeCell ref="C151:D152"/>
    <mergeCell ref="E155:F155"/>
    <mergeCell ref="G155:J155"/>
    <mergeCell ref="E134:F134"/>
    <mergeCell ref="G134:H134"/>
    <mergeCell ref="I134:J134"/>
    <mergeCell ref="C139:D139"/>
    <mergeCell ref="C140:D141"/>
    <mergeCell ref="E144:F144"/>
    <mergeCell ref="G144:J144"/>
    <mergeCell ref="E122:F122"/>
    <mergeCell ref="G122:H122"/>
    <mergeCell ref="I122:J122"/>
    <mergeCell ref="C127:D127"/>
    <mergeCell ref="C128:D129"/>
    <mergeCell ref="E133:F133"/>
    <mergeCell ref="G133:J133"/>
    <mergeCell ref="E110:F110"/>
    <mergeCell ref="G110:H110"/>
    <mergeCell ref="I110:J110"/>
    <mergeCell ref="C115:D115"/>
    <mergeCell ref="C116:D117"/>
    <mergeCell ref="E121:F121"/>
    <mergeCell ref="G121:J121"/>
    <mergeCell ref="E98:F98"/>
    <mergeCell ref="G98:H98"/>
    <mergeCell ref="I98:J98"/>
    <mergeCell ref="C103:D103"/>
    <mergeCell ref="C104:D105"/>
    <mergeCell ref="E109:F109"/>
    <mergeCell ref="G109:J109"/>
    <mergeCell ref="E86:F86"/>
    <mergeCell ref="G86:H86"/>
    <mergeCell ref="I86:J86"/>
    <mergeCell ref="C91:D91"/>
    <mergeCell ref="C92:D93"/>
    <mergeCell ref="E97:F97"/>
    <mergeCell ref="G97:J97"/>
    <mergeCell ref="E74:F74"/>
    <mergeCell ref="G74:H74"/>
    <mergeCell ref="I74:J74"/>
    <mergeCell ref="C79:D79"/>
    <mergeCell ref="C80:D81"/>
    <mergeCell ref="E85:F85"/>
    <mergeCell ref="G85:J85"/>
    <mergeCell ref="C67:D67"/>
    <mergeCell ref="O67:P67"/>
    <mergeCell ref="C68:D69"/>
    <mergeCell ref="O68:P69"/>
    <mergeCell ref="E73:F73"/>
    <mergeCell ref="G73:J73"/>
    <mergeCell ref="E62:F62"/>
    <mergeCell ref="G62:H62"/>
    <mergeCell ref="I62:J62"/>
    <mergeCell ref="Q62:R62"/>
    <mergeCell ref="S62:T62"/>
    <mergeCell ref="U62:V62"/>
    <mergeCell ref="C55:D55"/>
    <mergeCell ref="C56:D57"/>
    <mergeCell ref="E61:F61"/>
    <mergeCell ref="G61:J61"/>
    <mergeCell ref="Q61:R61"/>
    <mergeCell ref="S61:V61"/>
    <mergeCell ref="C45:D46"/>
    <mergeCell ref="E49:F49"/>
    <mergeCell ref="G49:J49"/>
    <mergeCell ref="E50:F50"/>
    <mergeCell ref="G50:H50"/>
    <mergeCell ref="I50:J50"/>
    <mergeCell ref="E38:F38"/>
    <mergeCell ref="G38:J38"/>
    <mergeCell ref="E39:F39"/>
    <mergeCell ref="G39:H39"/>
    <mergeCell ref="I39:J39"/>
    <mergeCell ref="C44:D44"/>
    <mergeCell ref="C33:D33"/>
    <mergeCell ref="C34:D35"/>
    <mergeCell ref="E34:E35"/>
    <mergeCell ref="E16:F16"/>
    <mergeCell ref="G16:H16"/>
    <mergeCell ref="E17:F17"/>
    <mergeCell ref="G17:H17"/>
    <mergeCell ref="C22:D22"/>
    <mergeCell ref="C23:D24"/>
    <mergeCell ref="E5:F5"/>
    <mergeCell ref="G5:H5"/>
    <mergeCell ref="E6:F6"/>
    <mergeCell ref="G6:H6"/>
    <mergeCell ref="C11:D11"/>
    <mergeCell ref="C12:D13"/>
    <mergeCell ref="E27:F27"/>
    <mergeCell ref="G27:H27"/>
    <mergeCell ref="E28:F28"/>
    <mergeCell ref="G28:H28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9"/>
  <sheetViews>
    <sheetView zoomScaleNormal="100" workbookViewId="0">
      <selection activeCell="D29" sqref="D29"/>
    </sheetView>
  </sheetViews>
  <sheetFormatPr defaultColWidth="11.42578125" defaultRowHeight="15"/>
  <cols>
    <col min="1" max="1" width="14.42578125" customWidth="1"/>
    <col min="2" max="2" width="4.42578125" bestFit="1" customWidth="1"/>
    <col min="3" max="3" width="3.5703125" bestFit="1" customWidth="1"/>
    <col min="4" max="4" width="9.85546875" bestFit="1" customWidth="1"/>
    <col min="5" max="5" width="18.5703125" bestFit="1" customWidth="1"/>
    <col min="6" max="6" width="17.42578125" bestFit="1" customWidth="1"/>
    <col min="7" max="7" width="18.5703125" bestFit="1" customWidth="1"/>
    <col min="14" max="14" width="18.5703125" bestFit="1" customWidth="1"/>
    <col min="16" max="16" width="18.5703125" bestFit="1" customWidth="1"/>
  </cols>
  <sheetData>
    <row r="1" spans="1:17">
      <c r="B1" s="37"/>
      <c r="C1" s="37"/>
      <c r="D1" s="231"/>
      <c r="E1" s="231"/>
      <c r="F1" s="231"/>
      <c r="G1" s="231"/>
      <c r="H1" s="37"/>
    </row>
    <row r="2" spans="1:17">
      <c r="B2" s="56"/>
      <c r="C2" s="56"/>
      <c r="D2" s="232"/>
      <c r="E2" s="232"/>
      <c r="F2" s="232"/>
      <c r="G2" s="232"/>
      <c r="H2" s="37"/>
    </row>
    <row r="3" spans="1:17">
      <c r="B3" s="98"/>
      <c r="C3" s="99"/>
      <c r="D3" s="99"/>
      <c r="E3" s="99"/>
      <c r="F3" s="99"/>
      <c r="G3" s="99"/>
      <c r="H3" s="99"/>
    </row>
    <row r="4" spans="1:17">
      <c r="B4" s="100"/>
      <c r="C4" s="99"/>
      <c r="E4" s="229" t="s">
        <v>117</v>
      </c>
      <c r="F4" s="229"/>
      <c r="G4" s="230" t="s">
        <v>118</v>
      </c>
      <c r="H4" s="230"/>
      <c r="N4" s="229" t="s">
        <v>117</v>
      </c>
      <c r="O4" s="229"/>
      <c r="P4" s="230" t="s">
        <v>118</v>
      </c>
      <c r="Q4" s="230"/>
    </row>
    <row r="5" spans="1:17">
      <c r="A5" s="133" t="s">
        <v>1</v>
      </c>
      <c r="B5" s="44" t="s">
        <v>2</v>
      </c>
      <c r="C5" s="117" t="s">
        <v>3</v>
      </c>
      <c r="D5" s="66" t="s">
        <v>4</v>
      </c>
      <c r="E5" s="143" t="s">
        <v>119</v>
      </c>
      <c r="F5" s="143" t="s">
        <v>120</v>
      </c>
      <c r="G5" s="144" t="s">
        <v>119</v>
      </c>
      <c r="H5" s="144" t="s">
        <v>120</v>
      </c>
      <c r="J5" s="133" t="s">
        <v>1</v>
      </c>
      <c r="K5" s="44" t="s">
        <v>2</v>
      </c>
      <c r="L5" s="117" t="s">
        <v>3</v>
      </c>
      <c r="M5" s="66" t="s">
        <v>4</v>
      </c>
      <c r="N5" s="143" t="s">
        <v>119</v>
      </c>
      <c r="O5" s="143" t="s">
        <v>120</v>
      </c>
      <c r="P5" s="144" t="s">
        <v>119</v>
      </c>
      <c r="Q5" s="144" t="s">
        <v>120</v>
      </c>
    </row>
    <row r="6" spans="1:17">
      <c r="A6" s="52">
        <v>0.15</v>
      </c>
      <c r="B6" s="52">
        <v>0</v>
      </c>
      <c r="C6" s="53">
        <v>3</v>
      </c>
      <c r="D6" s="54" t="s">
        <v>121</v>
      </c>
      <c r="E6" s="52">
        <v>42.048517520215633</v>
      </c>
      <c r="F6" s="53" t="s">
        <v>122</v>
      </c>
      <c r="G6" s="53" t="s">
        <v>123</v>
      </c>
      <c r="H6" s="53" t="s">
        <v>124</v>
      </c>
      <c r="J6" s="121">
        <v>0.15</v>
      </c>
      <c r="K6" s="121">
        <v>0.28999999999999998</v>
      </c>
      <c r="L6" s="122">
        <v>3</v>
      </c>
      <c r="M6" s="122" t="s">
        <v>14</v>
      </c>
      <c r="N6" s="135">
        <v>47.814207650273225</v>
      </c>
      <c r="O6" s="134" t="s">
        <v>125</v>
      </c>
      <c r="P6" s="134" t="s">
        <v>124</v>
      </c>
      <c r="Q6" s="134" t="s">
        <v>124</v>
      </c>
    </row>
    <row r="7" spans="1:17">
      <c r="A7" s="52">
        <v>0.15</v>
      </c>
      <c r="B7" s="52">
        <v>0.57999999999999996</v>
      </c>
      <c r="C7" s="53">
        <v>3</v>
      </c>
      <c r="D7" s="54" t="s">
        <v>126</v>
      </c>
      <c r="E7" s="52">
        <v>21.311475409836049</v>
      </c>
      <c r="F7" s="53" t="s">
        <v>127</v>
      </c>
      <c r="G7" s="52">
        <v>38.8758782201405</v>
      </c>
      <c r="H7" s="53" t="s">
        <v>128</v>
      </c>
      <c r="J7" s="121">
        <v>0.05</v>
      </c>
      <c r="K7" s="121">
        <v>0.28999999999999998</v>
      </c>
      <c r="L7" s="122">
        <v>3</v>
      </c>
      <c r="M7" s="122" t="s">
        <v>17</v>
      </c>
      <c r="N7" s="135">
        <v>55.84415584415585</v>
      </c>
      <c r="O7" s="134" t="s">
        <v>122</v>
      </c>
      <c r="P7" s="134" t="s">
        <v>124</v>
      </c>
      <c r="Q7" s="134" t="s">
        <v>124</v>
      </c>
    </row>
    <row r="8" spans="1:17">
      <c r="A8" s="52">
        <v>0.3</v>
      </c>
      <c r="B8" s="52">
        <v>0.28999999999999998</v>
      </c>
      <c r="C8" s="53">
        <v>3</v>
      </c>
      <c r="D8" s="54" t="s">
        <v>21</v>
      </c>
      <c r="E8" s="52">
        <v>21.527777777777761</v>
      </c>
      <c r="F8" s="53" t="s">
        <v>129</v>
      </c>
      <c r="G8" s="52">
        <v>28.819444444444436</v>
      </c>
      <c r="H8" s="53" t="s">
        <v>130</v>
      </c>
      <c r="J8" s="121">
        <v>0.15</v>
      </c>
      <c r="K8" s="121">
        <v>0</v>
      </c>
      <c r="L8" s="122">
        <v>3</v>
      </c>
      <c r="M8" s="122" t="s">
        <v>20</v>
      </c>
      <c r="N8" s="135">
        <v>42.048517520215633</v>
      </c>
      <c r="O8" s="134" t="s">
        <v>131</v>
      </c>
      <c r="P8" s="134" t="s">
        <v>124</v>
      </c>
      <c r="Q8" s="134" t="s">
        <v>124</v>
      </c>
    </row>
    <row r="9" spans="1:17">
      <c r="A9" s="52">
        <v>0.45</v>
      </c>
      <c r="B9" s="52">
        <v>0</v>
      </c>
      <c r="C9" s="53">
        <v>3</v>
      </c>
      <c r="D9" s="54" t="s">
        <v>132</v>
      </c>
      <c r="E9" s="52">
        <v>8.8607594936708978</v>
      </c>
      <c r="F9" s="136" t="s">
        <v>133</v>
      </c>
      <c r="G9" s="52">
        <v>28.164556962025323</v>
      </c>
      <c r="H9" s="136" t="s">
        <v>134</v>
      </c>
      <c r="J9" s="124">
        <v>0.45</v>
      </c>
      <c r="K9" s="124">
        <v>0.28999999999999998</v>
      </c>
      <c r="L9" s="124">
        <v>3</v>
      </c>
      <c r="M9" s="122" t="s">
        <v>22</v>
      </c>
      <c r="N9" s="135">
        <v>34.110787172011655</v>
      </c>
      <c r="O9" s="61" t="s">
        <v>135</v>
      </c>
      <c r="P9" s="135">
        <v>47.521865889212833</v>
      </c>
      <c r="Q9" s="61" t="s">
        <v>136</v>
      </c>
    </row>
    <row r="10" spans="1:17">
      <c r="A10" s="52">
        <v>0.45</v>
      </c>
      <c r="B10" s="52">
        <v>0</v>
      </c>
      <c r="C10" s="53">
        <v>3</v>
      </c>
      <c r="D10" s="54" t="s">
        <v>137</v>
      </c>
      <c r="E10" s="52">
        <v>25.51928783382791</v>
      </c>
      <c r="F10" s="136" t="s">
        <v>138</v>
      </c>
      <c r="G10" s="52">
        <v>26.706231454005941</v>
      </c>
      <c r="H10" s="136" t="s">
        <v>139</v>
      </c>
      <c r="J10" s="124">
        <v>0.45</v>
      </c>
      <c r="K10" s="124">
        <v>0.57999999999999996</v>
      </c>
      <c r="L10" s="124">
        <v>3</v>
      </c>
      <c r="M10" s="122" t="s">
        <v>24</v>
      </c>
      <c r="N10" s="135">
        <v>12.333333333333334</v>
      </c>
      <c r="O10" s="61" t="s">
        <v>140</v>
      </c>
      <c r="P10" s="135">
        <v>34</v>
      </c>
      <c r="Q10" s="61" t="s">
        <v>141</v>
      </c>
    </row>
    <row r="11" spans="1:17">
      <c r="A11" s="52">
        <v>0.45</v>
      </c>
      <c r="B11" s="52">
        <v>0.57999999999999996</v>
      </c>
      <c r="C11" s="53">
        <v>3</v>
      </c>
      <c r="D11" s="54" t="s">
        <v>142</v>
      </c>
      <c r="E11" s="52">
        <v>12.333333333333334</v>
      </c>
      <c r="F11" s="136" t="s">
        <v>143</v>
      </c>
      <c r="G11" s="52">
        <v>34</v>
      </c>
      <c r="H11" s="136" t="s">
        <v>144</v>
      </c>
      <c r="J11" s="126">
        <v>0.15</v>
      </c>
      <c r="K11" s="126">
        <v>0.28999999999999998</v>
      </c>
      <c r="L11" s="127">
        <v>3</v>
      </c>
      <c r="M11" s="128" t="s">
        <v>26</v>
      </c>
      <c r="N11" s="135">
        <v>34.366925064599485</v>
      </c>
      <c r="O11" s="61" t="s">
        <v>145</v>
      </c>
      <c r="P11" s="135">
        <v>45.219638242894064</v>
      </c>
      <c r="Q11" s="61" t="s">
        <v>146</v>
      </c>
    </row>
    <row r="12" spans="1:17">
      <c r="A12" s="52">
        <v>0.45</v>
      </c>
      <c r="B12" s="52">
        <v>0.57999999999999996</v>
      </c>
      <c r="C12" s="53">
        <v>3</v>
      </c>
      <c r="D12" s="54" t="s">
        <v>147</v>
      </c>
      <c r="E12" s="52">
        <v>7.7669902912621183</v>
      </c>
      <c r="F12" s="136" t="s">
        <v>148</v>
      </c>
      <c r="G12" s="52">
        <v>25.690814040328579</v>
      </c>
      <c r="H12" s="136" t="s">
        <v>149</v>
      </c>
      <c r="J12" s="126">
        <v>0.3</v>
      </c>
      <c r="K12" s="126">
        <v>0.57999999999999996</v>
      </c>
      <c r="L12" s="127">
        <v>3</v>
      </c>
      <c r="M12" s="128" t="s">
        <v>28</v>
      </c>
      <c r="N12" s="135">
        <v>24.999999999999989</v>
      </c>
      <c r="O12" s="61" t="s">
        <v>150</v>
      </c>
      <c r="P12" s="135">
        <v>32.692307692307693</v>
      </c>
      <c r="Q12" s="61" t="s">
        <v>151</v>
      </c>
    </row>
    <row r="13" spans="1:17">
      <c r="A13" s="50">
        <v>0.15</v>
      </c>
      <c r="B13" s="50">
        <v>0.28999999999999998</v>
      </c>
      <c r="C13" s="48">
        <v>5</v>
      </c>
      <c r="D13" s="51" t="s">
        <v>152</v>
      </c>
      <c r="E13" s="50">
        <v>50.67</v>
      </c>
      <c r="F13" s="137" t="s">
        <v>153</v>
      </c>
      <c r="G13" s="50">
        <v>60.75</v>
      </c>
      <c r="H13" s="137" t="s">
        <v>154</v>
      </c>
      <c r="J13" s="126">
        <v>0.3</v>
      </c>
      <c r="K13" s="126">
        <v>0.28999999999999998</v>
      </c>
      <c r="L13" s="127">
        <v>3</v>
      </c>
      <c r="M13" s="128" t="s">
        <v>32</v>
      </c>
      <c r="N13" s="135">
        <v>39.316239316239326</v>
      </c>
      <c r="O13" s="61" t="s">
        <v>155</v>
      </c>
      <c r="P13" s="135">
        <v>40.598290598290596</v>
      </c>
      <c r="Q13" s="61" t="s">
        <v>156</v>
      </c>
    </row>
    <row r="14" spans="1:17">
      <c r="A14" s="50">
        <v>0.3</v>
      </c>
      <c r="B14" s="50">
        <v>0.57999999999999996</v>
      </c>
      <c r="C14" s="48">
        <v>5</v>
      </c>
      <c r="D14" s="51" t="s">
        <v>37</v>
      </c>
      <c r="E14" s="50">
        <v>39.552238805970148</v>
      </c>
      <c r="F14" s="137" t="s">
        <v>157</v>
      </c>
      <c r="G14" s="50">
        <v>45.149253731343293</v>
      </c>
      <c r="H14" s="137" t="s">
        <v>158</v>
      </c>
      <c r="J14" s="126">
        <v>0.3</v>
      </c>
      <c r="K14" s="126">
        <v>0.28999999999999998</v>
      </c>
      <c r="L14" s="127">
        <v>3</v>
      </c>
      <c r="M14" s="128" t="s">
        <v>34</v>
      </c>
      <c r="N14" s="135">
        <v>7.224334600760467</v>
      </c>
      <c r="O14" s="61" t="s">
        <v>159</v>
      </c>
      <c r="P14" s="135">
        <v>29.277566539923967</v>
      </c>
      <c r="Q14" s="61" t="s">
        <v>160</v>
      </c>
    </row>
    <row r="15" spans="1:17">
      <c r="A15" s="50">
        <v>0.3</v>
      </c>
      <c r="B15" s="50">
        <v>0</v>
      </c>
      <c r="C15" s="48">
        <v>5</v>
      </c>
      <c r="D15" s="51" t="s">
        <v>30</v>
      </c>
      <c r="E15" s="50">
        <v>15.555555555555564</v>
      </c>
      <c r="F15" s="137" t="s">
        <v>161</v>
      </c>
      <c r="G15" s="50">
        <v>39.629629629629633</v>
      </c>
      <c r="H15" s="137" t="s">
        <v>162</v>
      </c>
      <c r="J15" s="126">
        <v>0.45</v>
      </c>
      <c r="K15" s="126">
        <v>0.28999999999999998</v>
      </c>
      <c r="L15" s="127">
        <v>3</v>
      </c>
      <c r="M15" s="128" t="s">
        <v>36</v>
      </c>
      <c r="N15" s="135">
        <v>53.978494623655912</v>
      </c>
      <c r="O15" s="61" t="s">
        <v>163</v>
      </c>
      <c r="P15" s="135">
        <v>55.268817204301079</v>
      </c>
      <c r="Q15" s="61" t="s">
        <v>164</v>
      </c>
    </row>
    <row r="16" spans="1:17">
      <c r="A16" s="50">
        <v>0.3</v>
      </c>
      <c r="B16" s="50">
        <v>0</v>
      </c>
      <c r="C16" s="48">
        <v>5</v>
      </c>
      <c r="D16" s="51" t="s">
        <v>165</v>
      </c>
      <c r="E16" s="50" t="s">
        <v>124</v>
      </c>
      <c r="F16" s="138" t="s">
        <v>124</v>
      </c>
      <c r="G16" s="50" t="s">
        <v>124</v>
      </c>
      <c r="H16" s="137" t="s">
        <v>124</v>
      </c>
    </row>
    <row r="17" spans="1:8">
      <c r="A17" s="50">
        <v>0.3</v>
      </c>
      <c r="B17" s="50">
        <v>0.28999999999999998</v>
      </c>
      <c r="C17" s="48">
        <v>5</v>
      </c>
      <c r="D17" s="51" t="s">
        <v>31</v>
      </c>
      <c r="E17" s="50">
        <v>45.135135135135137</v>
      </c>
      <c r="F17" s="137" t="s">
        <v>166</v>
      </c>
      <c r="G17" s="50">
        <v>69.189189189189193</v>
      </c>
      <c r="H17" s="137" t="s">
        <v>167</v>
      </c>
    </row>
    <row r="18" spans="1:8">
      <c r="A18" s="50">
        <v>0.3</v>
      </c>
      <c r="B18" s="50">
        <v>0.28999999999999998</v>
      </c>
      <c r="C18" s="48">
        <v>5</v>
      </c>
      <c r="D18" s="51" t="s">
        <v>33</v>
      </c>
      <c r="E18" s="50">
        <v>35.810810810810814</v>
      </c>
      <c r="F18" s="137" t="s">
        <v>168</v>
      </c>
      <c r="G18" s="50">
        <v>37.162162162162168</v>
      </c>
      <c r="H18" s="137" t="s">
        <v>169</v>
      </c>
    </row>
    <row r="19" spans="1:8">
      <c r="A19" s="50">
        <v>0.45</v>
      </c>
      <c r="B19" s="50">
        <v>0.28999999999999998</v>
      </c>
      <c r="C19" s="48">
        <v>5</v>
      </c>
      <c r="D19" s="51" t="s">
        <v>35</v>
      </c>
      <c r="E19" s="50">
        <v>24.882629107981224</v>
      </c>
      <c r="F19" s="137" t="s">
        <v>170</v>
      </c>
      <c r="G19" s="50">
        <v>34.272300469483568</v>
      </c>
      <c r="H19" s="137" t="s">
        <v>171</v>
      </c>
    </row>
    <row r="20" spans="1:8">
      <c r="A20" s="94">
        <v>0.15</v>
      </c>
      <c r="B20" s="94">
        <v>0</v>
      </c>
      <c r="C20" s="95">
        <v>7</v>
      </c>
      <c r="D20" s="96" t="s">
        <v>38</v>
      </c>
      <c r="E20" s="139">
        <v>37.002341920374697</v>
      </c>
      <c r="F20" s="140" t="s">
        <v>172</v>
      </c>
      <c r="G20" s="94">
        <v>61.809045226130657</v>
      </c>
      <c r="H20" s="140" t="s">
        <v>173</v>
      </c>
    </row>
    <row r="21" spans="1:8">
      <c r="A21" s="94">
        <v>0.15</v>
      </c>
      <c r="B21" s="94">
        <v>0.57999999999999996</v>
      </c>
      <c r="C21" s="95">
        <v>7</v>
      </c>
      <c r="D21" s="96" t="s">
        <v>41</v>
      </c>
      <c r="E21" s="141">
        <v>56.281407035175889</v>
      </c>
      <c r="F21" s="140" t="s">
        <v>174</v>
      </c>
      <c r="G21" s="94">
        <v>67.92</v>
      </c>
      <c r="H21" s="140" t="s">
        <v>175</v>
      </c>
    </row>
    <row r="22" spans="1:8">
      <c r="A22" s="94">
        <v>0.3</v>
      </c>
      <c r="B22" s="94">
        <v>0.28999999999999998</v>
      </c>
      <c r="C22" s="95">
        <v>7</v>
      </c>
      <c r="D22" s="96" t="s">
        <v>176</v>
      </c>
      <c r="E22" s="141">
        <v>36.904761904761898</v>
      </c>
      <c r="F22" s="140" t="s">
        <v>177</v>
      </c>
      <c r="G22" s="94">
        <v>38.888888888888879</v>
      </c>
      <c r="H22" s="140" t="s">
        <v>178</v>
      </c>
    </row>
    <row r="23" spans="1:8">
      <c r="A23" s="94">
        <v>0.45</v>
      </c>
      <c r="B23" s="94">
        <v>0.57999999999999996</v>
      </c>
      <c r="C23" s="95">
        <v>7</v>
      </c>
      <c r="D23" s="96" t="s">
        <v>42</v>
      </c>
      <c r="E23" s="142">
        <v>37.666666666666657</v>
      </c>
      <c r="F23" s="140" t="s">
        <v>179</v>
      </c>
      <c r="G23" s="94">
        <v>38.999999999999993</v>
      </c>
      <c r="H23" s="140" t="s">
        <v>180</v>
      </c>
    </row>
    <row r="24" spans="1:8">
      <c r="A24" s="94">
        <v>0.45</v>
      </c>
      <c r="B24" s="94">
        <v>0</v>
      </c>
      <c r="C24" s="95">
        <v>7</v>
      </c>
      <c r="D24" s="96" t="s">
        <v>39</v>
      </c>
      <c r="E24" s="142">
        <v>57.983193277310917</v>
      </c>
      <c r="F24" s="140" t="s">
        <v>181</v>
      </c>
      <c r="G24" s="94">
        <v>60.224089635854341</v>
      </c>
      <c r="H24" s="140" t="s">
        <v>182</v>
      </c>
    </row>
    <row r="27" spans="1:8">
      <c r="B27" s="100"/>
      <c r="C27" s="100"/>
      <c r="D27" s="61"/>
      <c r="E27" s="62"/>
      <c r="F27" s="62"/>
      <c r="G27" s="62"/>
      <c r="H27" s="61"/>
    </row>
    <row r="28" spans="1:8">
      <c r="B28" s="100"/>
      <c r="C28" s="100"/>
      <c r="D28" s="61"/>
      <c r="E28" s="62"/>
      <c r="F28" s="62"/>
      <c r="G28" s="62"/>
      <c r="H28" s="61"/>
    </row>
    <row r="29" spans="1:8">
      <c r="B29" s="100"/>
      <c r="C29" s="100"/>
      <c r="D29" s="61"/>
      <c r="E29" s="62"/>
      <c r="F29" s="62"/>
      <c r="G29" s="62"/>
      <c r="H29" s="64"/>
    </row>
    <row r="30" spans="1:8">
      <c r="B30" s="37"/>
      <c r="C30" s="37"/>
      <c r="D30" s="37"/>
      <c r="E30" s="37"/>
      <c r="F30" s="37"/>
      <c r="G30" s="37"/>
      <c r="H30" s="37"/>
    </row>
    <row r="31" spans="1:8">
      <c r="B31" s="37"/>
      <c r="C31" s="37"/>
      <c r="D31" s="37"/>
      <c r="E31" s="37"/>
      <c r="F31" s="37"/>
      <c r="G31" s="37"/>
      <c r="H31" s="37"/>
    </row>
    <row r="32" spans="1:8">
      <c r="B32" s="37"/>
      <c r="C32" s="37"/>
      <c r="D32" s="131"/>
      <c r="E32" s="131"/>
      <c r="F32" s="131"/>
      <c r="G32" s="131"/>
      <c r="H32" s="37"/>
    </row>
    <row r="33" spans="2:8">
      <c r="B33" s="56"/>
      <c r="C33" s="56"/>
      <c r="D33" s="132"/>
      <c r="E33" s="132"/>
      <c r="F33" s="132"/>
      <c r="G33" s="132"/>
      <c r="H33" s="37"/>
    </row>
    <row r="34" spans="2:8">
      <c r="B34" s="98"/>
      <c r="C34" s="98"/>
      <c r="D34" s="99"/>
      <c r="E34" s="99"/>
      <c r="F34" s="99"/>
      <c r="G34" s="99"/>
      <c r="H34" s="99"/>
    </row>
    <row r="35" spans="2:8">
      <c r="B35" s="100"/>
      <c r="C35" s="100"/>
      <c r="D35" s="61"/>
      <c r="E35" s="62"/>
      <c r="F35" s="62"/>
      <c r="G35" s="62"/>
      <c r="H35" s="61"/>
    </row>
    <row r="36" spans="2:8">
      <c r="B36" s="100"/>
      <c r="C36" s="100"/>
      <c r="D36" s="61"/>
      <c r="E36" s="62"/>
      <c r="F36" s="62"/>
      <c r="G36" s="62"/>
      <c r="H36" s="61"/>
    </row>
    <row r="37" spans="2:8">
      <c r="B37" s="100"/>
      <c r="C37" s="100"/>
      <c r="D37" s="61"/>
      <c r="E37" s="62"/>
      <c r="F37" s="62"/>
      <c r="G37" s="62"/>
      <c r="H37" s="61"/>
    </row>
    <row r="38" spans="2:8">
      <c r="B38" s="100"/>
      <c r="C38" s="100"/>
      <c r="D38" s="61"/>
      <c r="E38" s="62"/>
      <c r="F38" s="62"/>
      <c r="G38" s="62"/>
      <c r="H38" s="61"/>
    </row>
    <row r="39" spans="2:8">
      <c r="B39" s="100"/>
      <c r="C39" s="100"/>
      <c r="D39" s="61"/>
      <c r="E39" s="62"/>
      <c r="F39" s="62"/>
      <c r="G39" s="62"/>
      <c r="H39" s="64"/>
    </row>
    <row r="40" spans="2:8">
      <c r="B40" s="37"/>
      <c r="C40" s="37"/>
      <c r="D40" s="37"/>
      <c r="E40" s="37"/>
      <c r="F40" s="37"/>
      <c r="G40" s="37"/>
      <c r="H40" s="37"/>
    </row>
    <row r="41" spans="2:8">
      <c r="B41" s="37"/>
      <c r="C41" s="37"/>
      <c r="D41" s="37"/>
      <c r="E41" s="37"/>
      <c r="F41" s="37"/>
      <c r="G41" s="37"/>
      <c r="H41" s="37"/>
    </row>
    <row r="42" spans="2:8">
      <c r="B42" s="37"/>
      <c r="C42" s="37"/>
      <c r="D42" s="131"/>
      <c r="E42" s="131"/>
      <c r="F42" s="131"/>
      <c r="G42" s="131"/>
      <c r="H42" s="37"/>
    </row>
    <row r="43" spans="2:8">
      <c r="B43" s="56"/>
      <c r="C43" s="56"/>
      <c r="D43" s="132"/>
      <c r="E43" s="132"/>
      <c r="F43" s="132"/>
      <c r="G43" s="132"/>
      <c r="H43" s="37"/>
    </row>
    <row r="44" spans="2:8">
      <c r="B44" s="98"/>
      <c r="C44" s="98"/>
      <c r="D44" s="99"/>
      <c r="E44" s="99"/>
      <c r="F44" s="99"/>
      <c r="G44" s="99"/>
      <c r="H44" s="99"/>
    </row>
    <row r="45" spans="2:8">
      <c r="B45" s="100"/>
      <c r="C45" s="100"/>
      <c r="D45" s="61"/>
      <c r="E45" s="62"/>
      <c r="F45" s="62"/>
      <c r="G45" s="62"/>
      <c r="H45" s="61"/>
    </row>
    <row r="46" spans="2:8">
      <c r="B46" s="100"/>
      <c r="C46" s="100"/>
      <c r="D46" s="61"/>
      <c r="E46" s="62"/>
      <c r="F46" s="62"/>
      <c r="G46" s="62"/>
      <c r="H46" s="61"/>
    </row>
    <row r="47" spans="2:8">
      <c r="B47" s="100"/>
      <c r="C47" s="100"/>
      <c r="D47" s="61"/>
      <c r="E47" s="62"/>
      <c r="F47" s="62"/>
      <c r="G47" s="62"/>
      <c r="H47" s="61"/>
    </row>
    <row r="48" spans="2:8">
      <c r="B48" s="100"/>
      <c r="C48" s="100"/>
      <c r="D48" s="61"/>
      <c r="E48" s="62"/>
      <c r="F48" s="62"/>
      <c r="G48" s="62"/>
      <c r="H48" s="61"/>
    </row>
    <row r="49" spans="2:8">
      <c r="B49" s="100"/>
      <c r="C49" s="100"/>
      <c r="D49" s="61"/>
      <c r="E49" s="62"/>
      <c r="F49" s="62"/>
      <c r="G49" s="62"/>
      <c r="H49" s="64"/>
    </row>
  </sheetData>
  <mergeCells count="6">
    <mergeCell ref="N4:O4"/>
    <mergeCell ref="P4:Q4"/>
    <mergeCell ref="E4:F4"/>
    <mergeCell ref="G4:H4"/>
    <mergeCell ref="D1:G1"/>
    <mergeCell ref="D2:G2"/>
  </mergeCells>
  <phoneticPr fontId="4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M294"/>
  <sheetViews>
    <sheetView topLeftCell="B174" zoomScale="80" zoomScaleNormal="80" workbookViewId="0">
      <selection activeCell="K199" sqref="K199"/>
    </sheetView>
  </sheetViews>
  <sheetFormatPr defaultColWidth="11.42578125" defaultRowHeight="15"/>
  <cols>
    <col min="1" max="1" width="7.7109375" customWidth="1"/>
    <col min="2" max="2" width="24.85546875" customWidth="1"/>
    <col min="3" max="3" width="14" customWidth="1"/>
    <col min="4" max="4" width="13.5703125" customWidth="1"/>
    <col min="5" max="5" width="16.28515625" customWidth="1"/>
    <col min="6" max="6" width="24.140625" customWidth="1"/>
    <col min="7" max="7" width="16.140625" customWidth="1"/>
    <col min="8" max="8" width="11.140625" customWidth="1"/>
    <col min="9" max="9" width="9.5703125" customWidth="1"/>
    <col min="10" max="11" width="10.42578125" customWidth="1"/>
    <col min="12" max="12" width="12.28515625" customWidth="1"/>
    <col min="13" max="13" width="28.28515625" customWidth="1"/>
    <col min="14" max="14" width="13.85546875" customWidth="1"/>
    <col min="15" max="15" width="16.7109375" customWidth="1"/>
    <col min="16" max="16" width="29.140625" customWidth="1"/>
  </cols>
  <sheetData>
    <row r="1" spans="1:13" s="27" customFormat="1">
      <c r="A1"/>
      <c r="B1"/>
      <c r="C1"/>
      <c r="D1"/>
      <c r="E1"/>
      <c r="F1"/>
      <c r="G1"/>
      <c r="H1"/>
      <c r="I1"/>
      <c r="J1"/>
      <c r="K1"/>
      <c r="L1"/>
      <c r="M1"/>
    </row>
    <row r="2" spans="1:13">
      <c r="B2" s="37"/>
      <c r="C2" s="37"/>
      <c r="D2" s="37"/>
      <c r="E2" s="37"/>
      <c r="F2" s="37"/>
      <c r="G2" s="37"/>
      <c r="H2" s="37"/>
      <c r="I2" s="37"/>
    </row>
    <row r="3" spans="1:13">
      <c r="B3" s="37"/>
      <c r="C3" s="37"/>
      <c r="D3" s="233" t="s">
        <v>183</v>
      </c>
      <c r="E3" s="233"/>
      <c r="F3" s="233"/>
      <c r="G3" s="233"/>
      <c r="H3" s="37"/>
      <c r="I3" s="37"/>
    </row>
    <row r="4" spans="1:13">
      <c r="B4" s="56"/>
      <c r="C4" s="56"/>
      <c r="D4" s="234" t="s">
        <v>184</v>
      </c>
      <c r="E4" s="234"/>
      <c r="F4" s="234"/>
      <c r="G4" s="234"/>
      <c r="H4" s="37"/>
      <c r="I4" s="37"/>
    </row>
    <row r="5" spans="1:13">
      <c r="B5" s="57" t="s">
        <v>56</v>
      </c>
      <c r="C5" s="57" t="s">
        <v>185</v>
      </c>
      <c r="D5" s="58" t="s">
        <v>186</v>
      </c>
      <c r="E5" s="58" t="s">
        <v>187</v>
      </c>
      <c r="F5" s="58" t="s">
        <v>188</v>
      </c>
      <c r="G5" s="58" t="s">
        <v>189</v>
      </c>
      <c r="H5" s="58" t="s">
        <v>3</v>
      </c>
      <c r="I5" s="37"/>
    </row>
    <row r="6" spans="1:13">
      <c r="B6" s="59" t="s">
        <v>190</v>
      </c>
      <c r="C6" s="60">
        <v>5</v>
      </c>
      <c r="D6" s="61">
        <v>0.36599999999999999</v>
      </c>
      <c r="E6" s="62">
        <v>100</v>
      </c>
      <c r="F6" s="62">
        <f>(D6/0.0245)*E6</f>
        <v>1493.8775510204082</v>
      </c>
      <c r="G6" s="62">
        <f>($F$6-F6)/$F$6*100</f>
        <v>0</v>
      </c>
      <c r="H6" s="61">
        <v>2.992</v>
      </c>
      <c r="I6" s="37"/>
    </row>
    <row r="7" spans="1:13">
      <c r="B7" s="59" t="s">
        <v>191</v>
      </c>
      <c r="C7" s="60">
        <v>5</v>
      </c>
      <c r="D7" s="61">
        <v>0.191</v>
      </c>
      <c r="E7" s="62">
        <v>100</v>
      </c>
      <c r="F7" s="62">
        <f>(D7/0.0245)*E7</f>
        <v>779.59183673469386</v>
      </c>
      <c r="G7" s="62">
        <f>($F$6-F7)/$F$6*100</f>
        <v>47.814207650273225</v>
      </c>
      <c r="H7" s="61">
        <v>2.9740000000000002</v>
      </c>
      <c r="I7" s="37"/>
    </row>
    <row r="8" spans="1:13">
      <c r="B8" s="59" t="s">
        <v>192</v>
      </c>
      <c r="C8" s="60">
        <v>5</v>
      </c>
      <c r="D8" s="61">
        <v>0.33</v>
      </c>
      <c r="E8" s="62">
        <v>100</v>
      </c>
      <c r="F8" s="62">
        <f>(D8/0.0245)*E8</f>
        <v>1346.9387755102041</v>
      </c>
      <c r="G8" s="62">
        <f>($F$6-F8)/$F$6*100</f>
        <v>9.8360655737704938</v>
      </c>
      <c r="H8" s="61">
        <v>2.847</v>
      </c>
      <c r="I8" s="37"/>
    </row>
    <row r="9" spans="1:13" ht="15.75" customHeight="1">
      <c r="B9" s="59" t="s">
        <v>193</v>
      </c>
      <c r="C9" s="60">
        <v>5</v>
      </c>
      <c r="D9" s="63"/>
      <c r="E9" s="62"/>
      <c r="F9" s="62"/>
      <c r="G9" s="62"/>
      <c r="H9" s="64">
        <v>3.0470000000000002</v>
      </c>
      <c r="I9" s="37"/>
    </row>
    <row r="10" spans="1:13">
      <c r="B10" s="37"/>
      <c r="C10" s="37"/>
      <c r="D10" s="37"/>
      <c r="E10" s="37"/>
      <c r="F10" s="37"/>
      <c r="G10" s="37"/>
      <c r="H10" s="37"/>
      <c r="I10" s="37"/>
    </row>
    <row r="11" spans="1:13">
      <c r="B11" s="37"/>
      <c r="C11" s="37"/>
      <c r="D11" s="37"/>
      <c r="E11" s="37"/>
      <c r="F11" s="37"/>
      <c r="G11" s="37"/>
      <c r="H11" s="37"/>
      <c r="I11" s="37"/>
    </row>
    <row r="12" spans="1:13">
      <c r="B12" s="37"/>
      <c r="C12" s="37"/>
      <c r="D12" s="37"/>
      <c r="E12" s="37"/>
      <c r="F12" s="37"/>
      <c r="G12" s="37"/>
      <c r="H12" s="37"/>
      <c r="I12" s="37"/>
    </row>
    <row r="13" spans="1:13">
      <c r="B13" s="37"/>
      <c r="C13" s="37"/>
      <c r="D13" s="37"/>
      <c r="E13" s="37"/>
      <c r="F13" s="37"/>
      <c r="G13" s="37"/>
      <c r="H13" s="37"/>
      <c r="I13" s="37"/>
    </row>
    <row r="14" spans="1:13">
      <c r="B14" s="37"/>
      <c r="C14" s="37"/>
      <c r="D14" s="233" t="s">
        <v>183</v>
      </c>
      <c r="E14" s="233"/>
      <c r="F14" s="233"/>
      <c r="G14" s="233"/>
      <c r="H14" s="37"/>
      <c r="I14" s="37"/>
    </row>
    <row r="15" spans="1:13">
      <c r="B15" s="56"/>
      <c r="C15" s="56"/>
      <c r="D15" s="234" t="s">
        <v>68</v>
      </c>
      <c r="E15" s="234"/>
      <c r="F15" s="234"/>
      <c r="G15" s="234"/>
      <c r="H15" s="37"/>
      <c r="I15" s="37"/>
    </row>
    <row r="16" spans="1:13">
      <c r="B16" s="57" t="s">
        <v>56</v>
      </c>
      <c r="C16" s="57" t="s">
        <v>185</v>
      </c>
      <c r="D16" s="58" t="s">
        <v>186</v>
      </c>
      <c r="E16" s="58" t="s">
        <v>187</v>
      </c>
      <c r="F16" s="58" t="s">
        <v>188</v>
      </c>
      <c r="G16" s="58" t="s">
        <v>189</v>
      </c>
      <c r="H16" s="58" t="s">
        <v>3</v>
      </c>
      <c r="I16" s="37"/>
    </row>
    <row r="17" spans="2:9">
      <c r="B17" s="59" t="s">
        <v>190</v>
      </c>
      <c r="C17" s="60">
        <v>5</v>
      </c>
      <c r="D17" s="61">
        <v>0.23100000000000001</v>
      </c>
      <c r="E17" s="62">
        <v>50</v>
      </c>
      <c r="F17" s="62">
        <f>(D17/0.0245)*E17</f>
        <v>471.42857142857144</v>
      </c>
      <c r="G17" s="62">
        <f>($F$17-F17)/$F$17*100</f>
        <v>0</v>
      </c>
      <c r="H17" s="61">
        <v>2.992</v>
      </c>
      <c r="I17" s="37"/>
    </row>
    <row r="18" spans="2:9">
      <c r="B18" s="59" t="s">
        <v>191</v>
      </c>
      <c r="C18" s="60">
        <v>5</v>
      </c>
      <c r="D18" s="61">
        <v>0.10199999999999999</v>
      </c>
      <c r="E18" s="62">
        <v>50</v>
      </c>
      <c r="F18" s="62">
        <f>(D18/0.0245)*E18</f>
        <v>208.16326530612241</v>
      </c>
      <c r="G18" s="62">
        <f>($F$17-F18)/$F$17*100</f>
        <v>55.84415584415585</v>
      </c>
      <c r="H18" s="61">
        <v>3.0070000000000001</v>
      </c>
      <c r="I18" s="37"/>
    </row>
    <row r="19" spans="2:9">
      <c r="B19" s="59" t="s">
        <v>192</v>
      </c>
      <c r="C19" s="60">
        <v>5</v>
      </c>
      <c r="D19" s="61">
        <v>0.221</v>
      </c>
      <c r="E19" s="62">
        <v>50</v>
      </c>
      <c r="F19" s="62">
        <f>(D19/0.0245)*E19</f>
        <v>451.02040816326524</v>
      </c>
      <c r="G19" s="62">
        <f>($F$17-F19)/$F$17*100</f>
        <v>4.3290043290043458</v>
      </c>
      <c r="H19" s="61">
        <v>2.9220000000000002</v>
      </c>
      <c r="I19" s="37"/>
    </row>
    <row r="20" spans="2:9">
      <c r="B20" s="59" t="s">
        <v>193</v>
      </c>
      <c r="C20" s="60">
        <v>5</v>
      </c>
      <c r="D20" s="63"/>
      <c r="E20" s="62"/>
      <c r="F20" s="62"/>
      <c r="G20" s="62"/>
      <c r="H20" s="64">
        <v>3.052</v>
      </c>
      <c r="I20" s="37"/>
    </row>
    <row r="21" spans="2:9">
      <c r="B21" s="37"/>
      <c r="C21" s="37"/>
      <c r="D21" s="37"/>
      <c r="E21" s="37"/>
      <c r="F21" s="37"/>
      <c r="G21" s="37"/>
      <c r="H21" s="37"/>
      <c r="I21" s="37"/>
    </row>
    <row r="22" spans="2:9">
      <c r="B22" s="37"/>
      <c r="C22" s="37"/>
      <c r="D22" s="37"/>
      <c r="E22" s="37"/>
      <c r="F22" s="37"/>
      <c r="G22" s="37"/>
      <c r="H22" s="37"/>
      <c r="I22" s="37"/>
    </row>
    <row r="23" spans="2:9">
      <c r="B23" s="37"/>
      <c r="C23" s="37"/>
      <c r="D23" s="37"/>
      <c r="E23" s="37"/>
      <c r="F23" s="37"/>
      <c r="G23" s="37"/>
      <c r="H23" s="37"/>
      <c r="I23" s="37"/>
    </row>
    <row r="24" spans="2:9">
      <c r="B24" s="37"/>
      <c r="C24" s="37"/>
      <c r="D24" s="37"/>
      <c r="E24" s="37"/>
      <c r="F24" s="37"/>
      <c r="G24" s="37"/>
      <c r="H24" s="37"/>
      <c r="I24" s="37"/>
    </row>
    <row r="25" spans="2:9">
      <c r="B25" s="37"/>
      <c r="C25" s="37"/>
      <c r="D25" s="233" t="s">
        <v>183</v>
      </c>
      <c r="E25" s="233"/>
      <c r="F25" s="233"/>
      <c r="G25" s="233"/>
      <c r="H25" s="37"/>
      <c r="I25" s="37"/>
    </row>
    <row r="26" spans="2:9">
      <c r="B26" s="56"/>
      <c r="C26" s="56"/>
      <c r="D26" s="234" t="s">
        <v>70</v>
      </c>
      <c r="E26" s="234"/>
      <c r="F26" s="234"/>
      <c r="G26" s="234"/>
      <c r="H26" s="37"/>
      <c r="I26" s="37"/>
    </row>
    <row r="27" spans="2:9">
      <c r="B27" s="57" t="s">
        <v>56</v>
      </c>
      <c r="C27" s="57" t="s">
        <v>185</v>
      </c>
      <c r="D27" s="58" t="s">
        <v>186</v>
      </c>
      <c r="E27" s="58" t="s">
        <v>187</v>
      </c>
      <c r="F27" s="58" t="s">
        <v>188</v>
      </c>
      <c r="G27" s="58" t="s">
        <v>189</v>
      </c>
      <c r="H27" s="58" t="s">
        <v>3</v>
      </c>
      <c r="I27" s="37"/>
    </row>
    <row r="28" spans="2:9">
      <c r="B28" s="59" t="s">
        <v>190</v>
      </c>
      <c r="C28" s="60">
        <v>5</v>
      </c>
      <c r="D28" s="61">
        <v>0.371</v>
      </c>
      <c r="E28" s="62">
        <v>100</v>
      </c>
      <c r="F28" s="62">
        <f>(D28/0.0245)*E28</f>
        <v>1514.2857142857142</v>
      </c>
      <c r="G28" s="62">
        <f>($F$28-F28)/$F$28*100</f>
        <v>0</v>
      </c>
      <c r="H28" s="61">
        <v>2.992</v>
      </c>
      <c r="I28" s="37"/>
    </row>
    <row r="29" spans="2:9">
      <c r="B29" s="59" t="s">
        <v>191</v>
      </c>
      <c r="C29" s="60">
        <v>5</v>
      </c>
      <c r="D29" s="61">
        <v>0.215</v>
      </c>
      <c r="E29" s="62">
        <v>100</v>
      </c>
      <c r="F29" s="62">
        <f>(D29/0.0245)*E29</f>
        <v>877.55102040816325</v>
      </c>
      <c r="G29" s="62">
        <f>($F$28-F29)/$F$28*100</f>
        <v>42.048517520215633</v>
      </c>
      <c r="H29" s="61">
        <v>3.0219999999999998</v>
      </c>
      <c r="I29" s="37"/>
    </row>
    <row r="30" spans="2:9">
      <c r="B30" s="59" t="s">
        <v>192</v>
      </c>
      <c r="C30" s="60">
        <v>5</v>
      </c>
      <c r="D30" s="61">
        <v>0.35699999999999998</v>
      </c>
      <c r="E30" s="62">
        <v>100</v>
      </c>
      <c r="F30" s="62">
        <f>(D30/0.0245)*E30</f>
        <v>1457.1428571428569</v>
      </c>
      <c r="G30" s="62">
        <f>($F$28-F30)/$F$28*100</f>
        <v>3.7735849056603903</v>
      </c>
      <c r="H30" s="61">
        <v>2.9740000000000002</v>
      </c>
      <c r="I30" s="37"/>
    </row>
    <row r="31" spans="2:9">
      <c r="B31" s="59" t="s">
        <v>193</v>
      </c>
      <c r="C31" s="60">
        <v>5</v>
      </c>
      <c r="D31" s="63"/>
      <c r="E31" s="62"/>
      <c r="F31" s="62"/>
      <c r="G31" s="62"/>
      <c r="H31" s="64">
        <v>3.0259999999999998</v>
      </c>
      <c r="I31" s="37"/>
    </row>
    <row r="32" spans="2:9">
      <c r="B32" s="37"/>
      <c r="C32" s="37"/>
      <c r="D32" s="37"/>
      <c r="E32" s="37"/>
      <c r="F32" s="37"/>
      <c r="G32" s="37"/>
      <c r="H32" s="37"/>
      <c r="I32" s="37"/>
    </row>
    <row r="33" spans="2:9">
      <c r="B33" s="37"/>
      <c r="C33" s="37"/>
      <c r="D33" s="37"/>
      <c r="E33" s="37"/>
      <c r="F33" s="37"/>
      <c r="G33" s="37"/>
      <c r="H33" s="37"/>
      <c r="I33" s="37"/>
    </row>
    <row r="34" spans="2:9">
      <c r="B34" s="37"/>
      <c r="C34" s="37"/>
      <c r="D34" s="233" t="s">
        <v>183</v>
      </c>
      <c r="E34" s="233"/>
      <c r="F34" s="233"/>
      <c r="G34" s="233"/>
      <c r="H34" s="37"/>
      <c r="I34" s="37"/>
    </row>
    <row r="35" spans="2:9">
      <c r="B35" s="56"/>
      <c r="C35" s="56"/>
      <c r="D35" s="234" t="s">
        <v>71</v>
      </c>
      <c r="E35" s="234"/>
      <c r="F35" s="234"/>
      <c r="G35" s="234"/>
      <c r="H35" s="37"/>
      <c r="I35" s="37"/>
    </row>
    <row r="36" spans="2:9">
      <c r="B36" s="57" t="s">
        <v>56</v>
      </c>
      <c r="C36" s="57" t="s">
        <v>185</v>
      </c>
      <c r="D36" s="58" t="s">
        <v>186</v>
      </c>
      <c r="E36" s="58" t="s">
        <v>187</v>
      </c>
      <c r="F36" s="58" t="s">
        <v>188</v>
      </c>
      <c r="G36" s="58" t="s">
        <v>189</v>
      </c>
      <c r="H36" s="58" t="s">
        <v>3</v>
      </c>
      <c r="I36" s="37"/>
    </row>
    <row r="37" spans="2:9">
      <c r="B37" s="59" t="s">
        <v>190</v>
      </c>
      <c r="C37" s="60">
        <v>5</v>
      </c>
      <c r="D37" s="61">
        <v>0.34300000000000003</v>
      </c>
      <c r="E37" s="62">
        <v>400</v>
      </c>
      <c r="F37" s="62">
        <f>(D37/0.0245)*E37</f>
        <v>5600</v>
      </c>
      <c r="G37" s="62">
        <f>($F$37-F37)/$F$37*100</f>
        <v>0</v>
      </c>
      <c r="H37" s="61">
        <v>3.0209999999999999</v>
      </c>
      <c r="I37" s="37"/>
    </row>
    <row r="38" spans="2:9">
      <c r="B38" s="59" t="s">
        <v>194</v>
      </c>
      <c r="C38" s="60">
        <v>5</v>
      </c>
      <c r="D38" s="61">
        <v>0.22600000000000001</v>
      </c>
      <c r="E38" s="62">
        <v>400</v>
      </c>
      <c r="F38" s="62">
        <f>(D38/0.0245)*E38</f>
        <v>3689.795918367347</v>
      </c>
      <c r="G38" s="62">
        <f>($F$37-F38)/$F$37*100</f>
        <v>34.110787172011655</v>
      </c>
      <c r="H38" s="61">
        <v>2.8610000000000002</v>
      </c>
      <c r="I38" s="37"/>
    </row>
    <row r="39" spans="2:9">
      <c r="B39" s="59" t="s">
        <v>195</v>
      </c>
      <c r="C39" s="60">
        <v>15</v>
      </c>
      <c r="D39" s="61">
        <v>0.18</v>
      </c>
      <c r="E39" s="62">
        <v>400</v>
      </c>
      <c r="F39" s="62">
        <f>(D39/0.0245)*E39</f>
        <v>2938.7755102040815</v>
      </c>
      <c r="G39" s="62">
        <f>($F$37-F39)/$F$37*100</f>
        <v>47.521865889212833</v>
      </c>
      <c r="H39" s="61">
        <v>2.8690000000000002</v>
      </c>
      <c r="I39" s="37"/>
    </row>
    <row r="40" spans="2:9">
      <c r="B40" s="59" t="s">
        <v>192</v>
      </c>
      <c r="C40" s="60">
        <v>5</v>
      </c>
      <c r="D40" s="61">
        <v>0.27900000000000003</v>
      </c>
      <c r="E40" s="62">
        <v>400</v>
      </c>
      <c r="F40" s="62">
        <f>(D40/0.0245)*E40</f>
        <v>4555.1020408163267</v>
      </c>
      <c r="G40" s="62">
        <f>($F$37-F40)/$F$37*100</f>
        <v>18.658892128279881</v>
      </c>
      <c r="H40" s="65">
        <v>2.8079999999999998</v>
      </c>
      <c r="I40" s="37"/>
    </row>
    <row r="41" spans="2:9">
      <c r="B41" s="59" t="s">
        <v>192</v>
      </c>
      <c r="C41" s="60">
        <v>15</v>
      </c>
      <c r="D41" s="61">
        <v>0.26900000000000002</v>
      </c>
      <c r="E41" s="62">
        <v>400</v>
      </c>
      <c r="F41" s="62">
        <f>(D41/0.0245)*E41</f>
        <v>4391.8367346938776</v>
      </c>
      <c r="G41" s="62">
        <f>($F$37-F41)/$F$37*100</f>
        <v>21.574344023323615</v>
      </c>
      <c r="H41" s="65">
        <v>2.8079999999999998</v>
      </c>
      <c r="I41" s="37"/>
    </row>
    <row r="42" spans="2:9">
      <c r="B42" s="59" t="s">
        <v>193</v>
      </c>
      <c r="C42" s="60">
        <v>5</v>
      </c>
      <c r="D42" s="63"/>
      <c r="E42" s="62"/>
      <c r="F42" s="62"/>
      <c r="G42" s="62"/>
      <c r="H42" s="64">
        <v>3.0750000000000002</v>
      </c>
      <c r="I42" s="37"/>
    </row>
    <row r="43" spans="2:9">
      <c r="B43" s="37"/>
      <c r="C43" s="37"/>
      <c r="D43" s="37"/>
      <c r="E43" s="37"/>
      <c r="F43" s="37"/>
      <c r="G43" s="37"/>
      <c r="H43" s="37"/>
      <c r="I43" s="37"/>
    </row>
    <row r="44" spans="2:9">
      <c r="B44" s="37"/>
      <c r="C44" s="37"/>
      <c r="D44" s="37"/>
      <c r="E44" s="37"/>
      <c r="F44" s="37"/>
      <c r="G44" s="37"/>
      <c r="H44" s="37"/>
      <c r="I44" s="37"/>
    </row>
    <row r="45" spans="2:9">
      <c r="B45" s="37"/>
      <c r="C45" s="37"/>
      <c r="D45" s="233" t="s">
        <v>183</v>
      </c>
      <c r="E45" s="233"/>
      <c r="F45" s="233"/>
      <c r="G45" s="233"/>
      <c r="H45" s="37"/>
      <c r="I45" s="37"/>
    </row>
    <row r="46" spans="2:9">
      <c r="B46" s="56"/>
      <c r="C46" s="56"/>
      <c r="D46" s="234" t="s">
        <v>75</v>
      </c>
      <c r="E46" s="234"/>
      <c r="F46" s="234"/>
      <c r="G46" s="234"/>
      <c r="H46" s="37"/>
      <c r="I46" s="37"/>
    </row>
    <row r="47" spans="2:9">
      <c r="B47" s="57" t="s">
        <v>56</v>
      </c>
      <c r="C47" s="57" t="s">
        <v>185</v>
      </c>
      <c r="D47" s="58" t="s">
        <v>186</v>
      </c>
      <c r="E47" s="58" t="s">
        <v>187</v>
      </c>
      <c r="F47" s="58" t="s">
        <v>188</v>
      </c>
      <c r="G47" s="58" t="s">
        <v>189</v>
      </c>
      <c r="H47" s="58" t="s">
        <v>3</v>
      </c>
      <c r="I47" s="37"/>
    </row>
    <row r="48" spans="2:9">
      <c r="B48" s="59" t="s">
        <v>190</v>
      </c>
      <c r="C48" s="60">
        <v>5</v>
      </c>
      <c r="D48" s="61">
        <v>0.3</v>
      </c>
      <c r="E48" s="62">
        <v>400</v>
      </c>
      <c r="F48" s="62">
        <f>(D48/0.0245)*E48</f>
        <v>4897.9591836734689</v>
      </c>
      <c r="G48" s="62">
        <f>($F$48-F48)/$F$48*100</f>
        <v>0</v>
      </c>
      <c r="H48" s="61">
        <v>3.0209999999999999</v>
      </c>
      <c r="I48" s="37"/>
    </row>
    <row r="49" spans="2:9">
      <c r="B49" s="59" t="s">
        <v>194</v>
      </c>
      <c r="C49" s="60">
        <v>5</v>
      </c>
      <c r="D49" s="61">
        <v>0.26300000000000001</v>
      </c>
      <c r="E49" s="62">
        <v>400</v>
      </c>
      <c r="F49" s="62">
        <f>(D49/0.0245)*E49</f>
        <v>4293.8775510204077</v>
      </c>
      <c r="G49" s="62">
        <f>($F$48-F49)/$F$48*100</f>
        <v>12.333333333333334</v>
      </c>
      <c r="H49" s="61">
        <v>2.6869999999999998</v>
      </c>
      <c r="I49" s="37"/>
    </row>
    <row r="50" spans="2:9">
      <c r="B50" s="59" t="s">
        <v>195</v>
      </c>
      <c r="C50" s="60">
        <v>15</v>
      </c>
      <c r="D50" s="61">
        <v>0.19800000000000001</v>
      </c>
      <c r="E50" s="62">
        <v>400</v>
      </c>
      <c r="F50" s="62">
        <f>(D50/0.0245)*E50</f>
        <v>3232.6530612244896</v>
      </c>
      <c r="G50" s="62">
        <f>($F$48-F50)/$F$48*100</f>
        <v>34</v>
      </c>
      <c r="H50" s="61">
        <v>2.7050000000000001</v>
      </c>
      <c r="I50" s="37"/>
    </row>
    <row r="51" spans="2:9">
      <c r="B51" s="59" t="s">
        <v>192</v>
      </c>
      <c r="C51" s="60">
        <v>5</v>
      </c>
      <c r="D51" s="61">
        <v>0.27500000000000002</v>
      </c>
      <c r="E51" s="62">
        <v>400</v>
      </c>
      <c r="F51" s="62">
        <f>(D51/0.0245)*E51</f>
        <v>4489.7959183673474</v>
      </c>
      <c r="G51" s="62">
        <f>($F$48-F51)/$F$48*100</f>
        <v>8.3333333333333144</v>
      </c>
      <c r="H51" s="65">
        <v>2.6429999999999998</v>
      </c>
      <c r="I51" s="37"/>
    </row>
    <row r="52" spans="2:9">
      <c r="B52" s="59" t="s">
        <v>192</v>
      </c>
      <c r="C52" s="60">
        <v>15</v>
      </c>
      <c r="D52" s="61">
        <v>0.248</v>
      </c>
      <c r="E52" s="62">
        <v>400</v>
      </c>
      <c r="F52" s="62">
        <f>(D52/0.0245)*E52</f>
        <v>4048.979591836734</v>
      </c>
      <c r="G52" s="62">
        <f>($F$48-F52)/$F$48*100</f>
        <v>17.333333333333339</v>
      </c>
      <c r="H52" s="65">
        <v>2.6429999999999998</v>
      </c>
      <c r="I52" s="37"/>
    </row>
    <row r="53" spans="2:9">
      <c r="B53" s="59" t="s">
        <v>193</v>
      </c>
      <c r="C53" s="60">
        <v>5</v>
      </c>
      <c r="D53" s="63"/>
      <c r="E53" s="62"/>
      <c r="F53" s="62"/>
      <c r="G53" s="62"/>
      <c r="H53" s="64">
        <v>3.0459999999999998</v>
      </c>
      <c r="I53" s="37"/>
    </row>
    <row r="54" spans="2:9">
      <c r="B54" s="37"/>
      <c r="C54" s="37"/>
      <c r="D54" s="37"/>
      <c r="E54" s="37"/>
      <c r="F54" s="37"/>
      <c r="G54" s="37"/>
      <c r="H54" s="37"/>
      <c r="I54" s="37"/>
    </row>
    <row r="55" spans="2:9">
      <c r="B55" s="37"/>
      <c r="C55" s="37"/>
      <c r="D55" s="37"/>
      <c r="E55" s="37"/>
      <c r="F55" s="37"/>
      <c r="G55" s="37"/>
      <c r="H55" s="37"/>
      <c r="I55" s="37"/>
    </row>
    <row r="56" spans="2:9">
      <c r="B56" s="37"/>
      <c r="C56" s="37"/>
      <c r="D56" s="233" t="s">
        <v>183</v>
      </c>
      <c r="E56" s="233"/>
      <c r="F56" s="233"/>
      <c r="G56" s="233"/>
      <c r="H56" s="37"/>
      <c r="I56" s="37"/>
    </row>
    <row r="57" spans="2:9">
      <c r="B57" s="56"/>
      <c r="C57" s="56"/>
      <c r="D57" s="234" t="s">
        <v>76</v>
      </c>
      <c r="E57" s="234"/>
      <c r="F57" s="234"/>
      <c r="G57" s="234"/>
      <c r="H57" s="37"/>
      <c r="I57" s="37"/>
    </row>
    <row r="58" spans="2:9">
      <c r="B58" s="57" t="s">
        <v>56</v>
      </c>
      <c r="C58" s="57" t="s">
        <v>185</v>
      </c>
      <c r="D58" s="58" t="s">
        <v>186</v>
      </c>
      <c r="E58" s="58" t="s">
        <v>187</v>
      </c>
      <c r="F58" s="58" t="s">
        <v>188</v>
      </c>
      <c r="G58" s="58" t="s">
        <v>189</v>
      </c>
      <c r="H58" s="58" t="s">
        <v>3</v>
      </c>
      <c r="I58" s="37"/>
    </row>
    <row r="59" spans="2:9">
      <c r="B59" s="59" t="s">
        <v>190</v>
      </c>
      <c r="C59" s="60">
        <v>5</v>
      </c>
      <c r="D59" s="61">
        <v>0.42699999999999999</v>
      </c>
      <c r="E59" s="62">
        <v>100</v>
      </c>
      <c r="F59" s="62">
        <f>(D59/0.0245)*E59</f>
        <v>1742.8571428571427</v>
      </c>
      <c r="G59" s="62">
        <f>($F$59-F59)/$F$59*100</f>
        <v>0</v>
      </c>
      <c r="H59" s="61">
        <v>2.976</v>
      </c>
      <c r="I59" s="37"/>
    </row>
    <row r="60" spans="2:9">
      <c r="B60" s="59" t="s">
        <v>194</v>
      </c>
      <c r="C60" s="60">
        <v>5</v>
      </c>
      <c r="D60" s="61">
        <v>0.33600000000000002</v>
      </c>
      <c r="E60" s="62">
        <v>100</v>
      </c>
      <c r="F60" s="62">
        <f>(D60/0.0245)*E60</f>
        <v>1371.4285714285716</v>
      </c>
      <c r="G60" s="62">
        <f>($F$59-F60)/$F$59*100</f>
        <v>21.311475409836049</v>
      </c>
      <c r="H60" s="61">
        <v>2.4870000000000001</v>
      </c>
      <c r="I60" s="37"/>
    </row>
    <row r="61" spans="2:9">
      <c r="B61" s="59" t="s">
        <v>195</v>
      </c>
      <c r="C61" s="60">
        <v>15</v>
      </c>
      <c r="D61" s="61">
        <v>0.26100000000000001</v>
      </c>
      <c r="E61" s="62">
        <v>100</v>
      </c>
      <c r="F61" s="62">
        <f>(D61/0.0245)*E61</f>
        <v>1065.3061224489797</v>
      </c>
      <c r="G61" s="62">
        <f>($F$59-F61)/$F$59*100</f>
        <v>38.8758782201405</v>
      </c>
      <c r="H61" s="61">
        <v>2.4729999999999999</v>
      </c>
      <c r="I61" s="37"/>
    </row>
    <row r="62" spans="2:9">
      <c r="B62" s="59" t="s">
        <v>192</v>
      </c>
      <c r="C62" s="60">
        <v>15</v>
      </c>
      <c r="D62" s="61">
        <v>0.27900000000000003</v>
      </c>
      <c r="E62" s="62">
        <v>100</v>
      </c>
      <c r="F62" s="62">
        <f>(D62/0.0245)*E62</f>
        <v>1138.7755102040817</v>
      </c>
      <c r="G62" s="62">
        <f>($F$59-F62)/$F$59*100</f>
        <v>34.660421545667432</v>
      </c>
      <c r="H62" s="65">
        <v>2.4279999999999999</v>
      </c>
      <c r="I62" s="37"/>
    </row>
    <row r="63" spans="2:9">
      <c r="B63" s="59" t="s">
        <v>193</v>
      </c>
      <c r="C63" s="60">
        <v>5</v>
      </c>
      <c r="D63" s="61">
        <v>0</v>
      </c>
      <c r="E63" s="62">
        <v>0</v>
      </c>
      <c r="F63" s="62">
        <v>0</v>
      </c>
      <c r="G63" s="62"/>
      <c r="H63" s="64">
        <v>3.0089999999999999</v>
      </c>
      <c r="I63" s="37"/>
    </row>
    <row r="64" spans="2:9">
      <c r="B64" s="37"/>
      <c r="C64" s="37"/>
      <c r="D64" s="37"/>
      <c r="E64" s="37"/>
      <c r="F64" s="37"/>
      <c r="G64" s="37"/>
      <c r="H64" s="37"/>
      <c r="I64" s="37"/>
    </row>
    <row r="65" spans="2:9">
      <c r="B65" s="37"/>
      <c r="C65" s="37"/>
      <c r="D65" s="37"/>
      <c r="E65" s="37"/>
      <c r="F65" s="37"/>
      <c r="G65" s="37"/>
      <c r="H65" s="37"/>
      <c r="I65" s="37"/>
    </row>
    <row r="66" spans="2:9">
      <c r="B66" s="37"/>
      <c r="C66" s="37"/>
      <c r="D66" s="233" t="s">
        <v>183</v>
      </c>
      <c r="E66" s="233"/>
      <c r="F66" s="233"/>
      <c r="G66" s="233"/>
      <c r="H66" s="37"/>
      <c r="I66" s="37"/>
    </row>
    <row r="67" spans="2:9">
      <c r="B67" s="56"/>
      <c r="C67" s="56"/>
      <c r="D67" s="234" t="s">
        <v>82</v>
      </c>
      <c r="E67" s="234"/>
      <c r="F67" s="234"/>
      <c r="G67" s="234"/>
      <c r="H67" s="37"/>
      <c r="I67" s="37"/>
    </row>
    <row r="68" spans="2:9">
      <c r="B68" s="57" t="s">
        <v>56</v>
      </c>
      <c r="C68" s="57" t="s">
        <v>185</v>
      </c>
      <c r="D68" s="58" t="s">
        <v>186</v>
      </c>
      <c r="E68" s="58" t="s">
        <v>187</v>
      </c>
      <c r="F68" s="58" t="s">
        <v>188</v>
      </c>
      <c r="G68" s="58" t="s">
        <v>189</v>
      </c>
      <c r="H68" s="58" t="s">
        <v>3</v>
      </c>
      <c r="I68" s="37"/>
    </row>
    <row r="69" spans="2:9">
      <c r="B69" s="59" t="s">
        <v>190</v>
      </c>
      <c r="C69" s="60">
        <v>5</v>
      </c>
      <c r="D69" s="61">
        <v>0.28799999999999998</v>
      </c>
      <c r="E69" s="62">
        <v>300</v>
      </c>
      <c r="F69" s="62">
        <f>(D69/0.0245)*E69</f>
        <v>3526.5306122448974</v>
      </c>
      <c r="G69" s="62">
        <f>($F$69-F69)/$F$69*100</f>
        <v>0</v>
      </c>
      <c r="H69" s="61">
        <v>2.976</v>
      </c>
      <c r="I69" s="37"/>
    </row>
    <row r="70" spans="2:9">
      <c r="B70" s="59" t="s">
        <v>194</v>
      </c>
      <c r="C70" s="60">
        <v>5</v>
      </c>
      <c r="D70" s="61">
        <v>0.22600000000000001</v>
      </c>
      <c r="E70" s="62">
        <v>300</v>
      </c>
      <c r="F70" s="62">
        <f>(D70/0.0245)*E70</f>
        <v>2767.3469387755104</v>
      </c>
      <c r="G70" s="62">
        <f>($F$69-F70)/$F$69*100</f>
        <v>21.527777777777761</v>
      </c>
      <c r="H70" s="61">
        <v>2.7189999999999999</v>
      </c>
      <c r="I70" s="37"/>
    </row>
    <row r="71" spans="2:9">
      <c r="B71" s="59" t="s">
        <v>195</v>
      </c>
      <c r="C71" s="60">
        <v>15</v>
      </c>
      <c r="D71" s="61">
        <v>0.20499999999999999</v>
      </c>
      <c r="E71" s="62">
        <v>300</v>
      </c>
      <c r="F71" s="62">
        <f>(D71/0.0245)*E71</f>
        <v>2510.204081632653</v>
      </c>
      <c r="G71" s="62">
        <f>($F$69-F71)/$F$69*100</f>
        <v>28.819444444444436</v>
      </c>
      <c r="H71" s="61">
        <v>2.72</v>
      </c>
      <c r="I71" s="37"/>
    </row>
    <row r="72" spans="2:9">
      <c r="B72" s="59" t="s">
        <v>192</v>
      </c>
      <c r="C72" s="60">
        <v>15</v>
      </c>
      <c r="D72" s="61">
        <v>0.26100000000000001</v>
      </c>
      <c r="E72" s="62">
        <v>300</v>
      </c>
      <c r="F72" s="62">
        <f>(D72/0.0245)*E72</f>
        <v>3195.9183673469388</v>
      </c>
      <c r="G72" s="62">
        <f>($F$69-F72)/$F$69*100</f>
        <v>9.374999999999984</v>
      </c>
      <c r="H72" s="65">
        <v>2.6920000000000002</v>
      </c>
      <c r="I72" s="37"/>
    </row>
    <row r="73" spans="2:9">
      <c r="B73" s="59" t="s">
        <v>193</v>
      </c>
      <c r="C73" s="60">
        <v>5</v>
      </c>
      <c r="D73" s="61">
        <v>0</v>
      </c>
      <c r="E73" s="62">
        <v>0</v>
      </c>
      <c r="F73" s="62">
        <v>0</v>
      </c>
      <c r="G73" s="62"/>
      <c r="H73" s="64">
        <v>2.988</v>
      </c>
      <c r="I73" s="37"/>
    </row>
    <row r="74" spans="2:9">
      <c r="B74" s="37"/>
      <c r="C74" s="37"/>
      <c r="D74" s="37"/>
      <c r="E74" s="37"/>
      <c r="F74" s="37"/>
      <c r="G74" s="37"/>
      <c r="H74" s="37"/>
      <c r="I74" s="37"/>
    </row>
    <row r="75" spans="2:9">
      <c r="B75" s="37"/>
      <c r="C75" s="37"/>
      <c r="D75" s="37"/>
      <c r="E75" s="37"/>
      <c r="F75" s="37"/>
      <c r="G75" s="37"/>
      <c r="H75" s="37"/>
      <c r="I75" s="37"/>
    </row>
    <row r="76" spans="2:9">
      <c r="B76" s="37"/>
      <c r="C76" s="37"/>
      <c r="D76" s="233" t="s">
        <v>183</v>
      </c>
      <c r="E76" s="233"/>
      <c r="F76" s="233"/>
      <c r="G76" s="233"/>
      <c r="H76" s="37"/>
      <c r="I76" s="37"/>
    </row>
    <row r="77" spans="2:9">
      <c r="B77" s="56"/>
      <c r="C77" s="56"/>
      <c r="D77" s="234" t="s">
        <v>83</v>
      </c>
      <c r="E77" s="234"/>
      <c r="F77" s="234"/>
      <c r="G77" s="234"/>
      <c r="H77" s="37"/>
      <c r="I77" s="37"/>
    </row>
    <row r="78" spans="2:9">
      <c r="B78" s="57" t="s">
        <v>56</v>
      </c>
      <c r="C78" s="57" t="s">
        <v>185</v>
      </c>
      <c r="D78" s="58" t="s">
        <v>186</v>
      </c>
      <c r="E78" s="58" t="s">
        <v>187</v>
      </c>
      <c r="F78" s="58" t="s">
        <v>188</v>
      </c>
      <c r="G78" s="58" t="s">
        <v>189</v>
      </c>
      <c r="H78" s="58" t="s">
        <v>3</v>
      </c>
      <c r="I78" s="37"/>
    </row>
    <row r="79" spans="2:9">
      <c r="B79" s="59" t="s">
        <v>190</v>
      </c>
      <c r="C79" s="60">
        <v>5</v>
      </c>
      <c r="D79" s="61">
        <v>0.316</v>
      </c>
      <c r="E79" s="62">
        <v>400</v>
      </c>
      <c r="F79" s="62">
        <f>(D79/0.0245)*E79</f>
        <v>5159.1836734693879</v>
      </c>
      <c r="G79" s="62">
        <f>($F$79-F79)/$F$79*100</f>
        <v>0</v>
      </c>
      <c r="H79" s="61">
        <v>3.0569999999999999</v>
      </c>
      <c r="I79" s="37"/>
    </row>
    <row r="80" spans="2:9">
      <c r="B80" s="59" t="s">
        <v>194</v>
      </c>
      <c r="C80" s="60">
        <v>5</v>
      </c>
      <c r="D80" s="61">
        <v>0.28799999999999998</v>
      </c>
      <c r="E80" s="62">
        <v>400</v>
      </c>
      <c r="F80" s="62">
        <f>(D80/0.0245)*E80</f>
        <v>4702.0408163265301</v>
      </c>
      <c r="G80" s="62">
        <f>($F$79-F80)/$F$79*100</f>
        <v>8.8607594936708978</v>
      </c>
      <c r="H80" s="61">
        <v>3.089</v>
      </c>
      <c r="I80" s="37"/>
    </row>
    <row r="81" spans="2:9">
      <c r="B81" s="59" t="s">
        <v>195</v>
      </c>
      <c r="C81" s="60">
        <v>15</v>
      </c>
      <c r="D81" s="61">
        <v>0.22700000000000001</v>
      </c>
      <c r="E81" s="62">
        <v>400</v>
      </c>
      <c r="F81" s="62">
        <f>(D81/0.0245)*E81</f>
        <v>3706.1224489795918</v>
      </c>
      <c r="G81" s="62">
        <f>($F$79-F81)/$F$79*100</f>
        <v>28.164556962025323</v>
      </c>
      <c r="H81" s="61">
        <v>3.085</v>
      </c>
      <c r="I81" s="37"/>
    </row>
    <row r="82" spans="2:9">
      <c r="B82" s="59" t="s">
        <v>192</v>
      </c>
      <c r="C82" s="60">
        <v>15</v>
      </c>
      <c r="D82" s="61">
        <v>0.312</v>
      </c>
      <c r="E82" s="62">
        <v>400</v>
      </c>
      <c r="F82" s="62">
        <f>(D82/0.0245)*E82</f>
        <v>5093.8775510204077</v>
      </c>
      <c r="G82" s="62">
        <f>($F$79-F82)/$F$79*100</f>
        <v>1.2658227848101384</v>
      </c>
      <c r="H82" s="65">
        <v>3.0369999999999999</v>
      </c>
      <c r="I82" s="37"/>
    </row>
    <row r="83" spans="2:9">
      <c r="B83" s="59" t="s">
        <v>193</v>
      </c>
      <c r="C83" s="60">
        <v>5</v>
      </c>
      <c r="D83" s="61">
        <v>0</v>
      </c>
      <c r="E83" s="62">
        <v>0</v>
      </c>
      <c r="F83" s="62">
        <v>0</v>
      </c>
      <c r="G83" s="62"/>
      <c r="H83" s="64">
        <v>3.1240000000000001</v>
      </c>
      <c r="I83" s="37"/>
    </row>
    <row r="84" spans="2:9">
      <c r="B84" s="37"/>
      <c r="C84" s="37"/>
      <c r="D84" s="37"/>
      <c r="E84" s="37"/>
      <c r="F84" s="37"/>
      <c r="G84" s="37"/>
      <c r="H84" s="37"/>
      <c r="I84" s="37"/>
    </row>
    <row r="85" spans="2:9">
      <c r="B85" s="37"/>
      <c r="C85" s="37"/>
      <c r="D85" s="37"/>
      <c r="E85" s="37"/>
      <c r="F85" s="37"/>
      <c r="G85" s="37"/>
      <c r="H85" s="37"/>
      <c r="I85" s="37"/>
    </row>
    <row r="86" spans="2:9">
      <c r="B86" s="37"/>
      <c r="C86" s="37"/>
      <c r="D86" s="233" t="s">
        <v>183</v>
      </c>
      <c r="E86" s="233"/>
      <c r="F86" s="233"/>
      <c r="G86" s="233"/>
      <c r="H86" s="37"/>
      <c r="I86" s="37"/>
    </row>
    <row r="87" spans="2:9">
      <c r="B87" s="56"/>
      <c r="C87" s="56"/>
      <c r="D87" s="234" t="s">
        <v>84</v>
      </c>
      <c r="E87" s="234"/>
      <c r="F87" s="234"/>
      <c r="G87" s="234"/>
      <c r="H87" s="37"/>
      <c r="I87" s="37"/>
    </row>
    <row r="88" spans="2:9">
      <c r="B88" s="57" t="s">
        <v>56</v>
      </c>
      <c r="C88" s="57" t="s">
        <v>185</v>
      </c>
      <c r="D88" s="58" t="s">
        <v>186</v>
      </c>
      <c r="E88" s="58" t="s">
        <v>187</v>
      </c>
      <c r="F88" s="58" t="s">
        <v>188</v>
      </c>
      <c r="G88" s="58" t="s">
        <v>189</v>
      </c>
      <c r="H88" s="58" t="s">
        <v>3</v>
      </c>
      <c r="I88" s="37"/>
    </row>
    <row r="89" spans="2:9">
      <c r="B89" s="59" t="s">
        <v>190</v>
      </c>
      <c r="C89" s="60">
        <v>5</v>
      </c>
      <c r="D89" s="61">
        <v>0.38700000000000001</v>
      </c>
      <c r="E89" s="62">
        <v>100</v>
      </c>
      <c r="F89" s="62">
        <f>(D89/0.0245)*E89</f>
        <v>1579.591836734694</v>
      </c>
      <c r="G89" s="62">
        <f>($F$89-F89)/$F$89*100</f>
        <v>0</v>
      </c>
      <c r="H89" s="61">
        <v>5.0060000000000002</v>
      </c>
      <c r="I89" s="37"/>
    </row>
    <row r="90" spans="2:9">
      <c r="B90" s="59" t="s">
        <v>194</v>
      </c>
      <c r="C90" s="60">
        <v>5</v>
      </c>
      <c r="D90" s="61">
        <v>0.254</v>
      </c>
      <c r="E90" s="62">
        <v>100</v>
      </c>
      <c r="F90" s="62">
        <f>(D90/0.0245)*E90</f>
        <v>1036.7346938775511</v>
      </c>
      <c r="G90" s="62">
        <f>($F$89-F90)/$F$89*100</f>
        <v>34.366925064599485</v>
      </c>
      <c r="H90" s="61">
        <v>3.0219999999999998</v>
      </c>
      <c r="I90" s="37"/>
    </row>
    <row r="91" spans="2:9">
      <c r="B91" s="59" t="s">
        <v>195</v>
      </c>
      <c r="C91" s="60">
        <v>15</v>
      </c>
      <c r="D91" s="61">
        <v>0.21199999999999999</v>
      </c>
      <c r="E91" s="62">
        <v>100</v>
      </c>
      <c r="F91" s="62">
        <f>(D91/0.0245)*E91</f>
        <v>865.30612244897952</v>
      </c>
      <c r="G91" s="62">
        <f>($F$89-F91)/$F$89*100</f>
        <v>45.219638242894064</v>
      </c>
      <c r="H91" s="61">
        <v>3.0379999999999998</v>
      </c>
      <c r="I91" s="37"/>
    </row>
    <row r="92" spans="2:9">
      <c r="B92" s="59" t="s">
        <v>192</v>
      </c>
      <c r="C92" s="60">
        <v>15</v>
      </c>
      <c r="D92" s="61">
        <v>0.33200000000000002</v>
      </c>
      <c r="E92" s="62">
        <v>100</v>
      </c>
      <c r="F92" s="62">
        <f>(D92/0.0245)*E92</f>
        <v>1355.1020408163265</v>
      </c>
      <c r="G92" s="62">
        <f>($F$89-F92)/$F$89*100</f>
        <v>14.211886304909568</v>
      </c>
      <c r="H92" s="65">
        <v>2.976</v>
      </c>
      <c r="I92" s="37"/>
    </row>
    <row r="93" spans="2:9">
      <c r="B93" s="59" t="s">
        <v>193</v>
      </c>
      <c r="C93" s="60">
        <v>5</v>
      </c>
      <c r="D93" s="61">
        <v>0</v>
      </c>
      <c r="E93" s="62">
        <v>0</v>
      </c>
      <c r="F93" s="62">
        <v>0</v>
      </c>
      <c r="G93" s="62"/>
      <c r="H93" s="64">
        <v>5.5659999999999998</v>
      </c>
      <c r="I93" s="37"/>
    </row>
    <row r="94" spans="2:9">
      <c r="B94" s="37"/>
      <c r="C94" s="37"/>
      <c r="D94" s="37"/>
      <c r="E94" s="37"/>
      <c r="F94" s="37"/>
      <c r="G94" s="37"/>
      <c r="H94" s="37"/>
      <c r="I94" s="37"/>
    </row>
    <row r="95" spans="2:9">
      <c r="B95" s="37"/>
      <c r="C95" s="37"/>
      <c r="D95" s="37"/>
      <c r="E95" s="37"/>
      <c r="F95" s="37"/>
      <c r="G95" s="37"/>
      <c r="H95" s="37"/>
      <c r="I95" s="37"/>
    </row>
    <row r="96" spans="2:9">
      <c r="B96" s="37"/>
      <c r="C96" s="37"/>
      <c r="D96" s="37"/>
      <c r="E96" s="37"/>
      <c r="F96" s="37"/>
      <c r="G96" s="37"/>
      <c r="H96" s="37"/>
      <c r="I96" s="37"/>
    </row>
    <row r="97" spans="2:9">
      <c r="B97" s="37"/>
      <c r="C97" s="37"/>
      <c r="D97" s="233" t="s">
        <v>183</v>
      </c>
      <c r="E97" s="233"/>
      <c r="F97" s="233"/>
      <c r="G97" s="233"/>
      <c r="H97" s="37"/>
      <c r="I97" s="37"/>
    </row>
    <row r="98" spans="2:9">
      <c r="B98" s="56"/>
      <c r="C98" s="56"/>
      <c r="D98" s="234" t="s">
        <v>85</v>
      </c>
      <c r="E98" s="234"/>
      <c r="F98" s="234"/>
      <c r="G98" s="234"/>
      <c r="H98" s="37"/>
      <c r="I98" s="37"/>
    </row>
    <row r="99" spans="2:9">
      <c r="B99" s="57" t="s">
        <v>56</v>
      </c>
      <c r="C99" s="57" t="s">
        <v>185</v>
      </c>
      <c r="D99" s="58" t="s">
        <v>186</v>
      </c>
      <c r="E99" s="58" t="s">
        <v>187</v>
      </c>
      <c r="F99" s="58" t="s">
        <v>188</v>
      </c>
      <c r="G99" s="58" t="s">
        <v>189</v>
      </c>
      <c r="H99" s="58" t="s">
        <v>3</v>
      </c>
      <c r="I99" s="37"/>
    </row>
    <row r="100" spans="2:9">
      <c r="B100" s="59" t="s">
        <v>190</v>
      </c>
      <c r="C100" s="60">
        <v>5</v>
      </c>
      <c r="D100" s="61">
        <v>0.26</v>
      </c>
      <c r="E100" s="62">
        <v>300</v>
      </c>
      <c r="F100" s="62">
        <f>(D100/0.0245)*E100</f>
        <v>3183.6734693877547</v>
      </c>
      <c r="G100" s="62">
        <f>($F$100-F100)/$F$100*100</f>
        <v>0</v>
      </c>
      <c r="H100" s="61">
        <v>5.0060000000000002</v>
      </c>
      <c r="I100" s="37"/>
    </row>
    <row r="101" spans="2:9">
      <c r="B101" s="59" t="s">
        <v>194</v>
      </c>
      <c r="C101" s="60">
        <v>5</v>
      </c>
      <c r="D101" s="61">
        <v>0.19500000000000001</v>
      </c>
      <c r="E101" s="62">
        <v>300</v>
      </c>
      <c r="F101" s="62">
        <f>(D101/0.0245)*E101</f>
        <v>2387.7551020408164</v>
      </c>
      <c r="G101" s="62">
        <f>($F$100-F101)/$F$100*100</f>
        <v>24.999999999999989</v>
      </c>
      <c r="H101" s="61">
        <v>2.4790000000000001</v>
      </c>
      <c r="I101" s="37"/>
    </row>
    <row r="102" spans="2:9">
      <c r="B102" s="59" t="s">
        <v>195</v>
      </c>
      <c r="C102" s="60">
        <v>15</v>
      </c>
      <c r="D102" s="61">
        <v>0.17499999999999999</v>
      </c>
      <c r="E102" s="62">
        <v>300</v>
      </c>
      <c r="F102" s="62">
        <f>(D102/0.0245)*E102</f>
        <v>2142.8571428571427</v>
      </c>
      <c r="G102" s="62">
        <f>($F$100-F102)/$F$100*100</f>
        <v>32.692307692307693</v>
      </c>
      <c r="H102" s="61">
        <v>2.5110000000000001</v>
      </c>
      <c r="I102" s="37"/>
    </row>
    <row r="103" spans="2:9">
      <c r="B103" s="59" t="s">
        <v>192</v>
      </c>
      <c r="C103" s="60">
        <v>15</v>
      </c>
      <c r="D103" s="61">
        <v>0.21299999999999999</v>
      </c>
      <c r="E103" s="62">
        <v>300</v>
      </c>
      <c r="F103" s="62">
        <f>(D103/0.0245)*E103</f>
        <v>2608.1632653061224</v>
      </c>
      <c r="G103" s="62">
        <f>($F$100-F103)/$F$100*100</f>
        <v>18.07692307692307</v>
      </c>
      <c r="H103" s="65">
        <v>2.4489999999999998</v>
      </c>
      <c r="I103" s="37"/>
    </row>
    <row r="104" spans="2:9">
      <c r="B104" s="59" t="s">
        <v>193</v>
      </c>
      <c r="C104" s="60">
        <v>5</v>
      </c>
      <c r="D104" s="61">
        <v>0</v>
      </c>
      <c r="E104" s="62">
        <v>0</v>
      </c>
      <c r="F104" s="62">
        <v>0</v>
      </c>
      <c r="G104" s="62"/>
      <c r="H104" s="64">
        <v>4.4690000000000003</v>
      </c>
      <c r="I104" s="37"/>
    </row>
    <row r="105" spans="2:9">
      <c r="B105" s="37"/>
      <c r="C105" s="37"/>
      <c r="D105" s="37"/>
      <c r="E105" s="37"/>
      <c r="F105" s="37"/>
      <c r="G105" s="37"/>
      <c r="H105" s="37"/>
      <c r="I105" s="37"/>
    </row>
    <row r="106" spans="2:9">
      <c r="B106" s="37"/>
      <c r="C106" s="37"/>
      <c r="D106" s="37"/>
      <c r="E106" s="37"/>
      <c r="F106" s="37"/>
      <c r="G106" s="37"/>
      <c r="H106" s="37"/>
      <c r="I106" s="37"/>
    </row>
    <row r="107" spans="2:9">
      <c r="B107" s="37"/>
      <c r="C107" s="37"/>
      <c r="D107" s="233" t="s">
        <v>183</v>
      </c>
      <c r="E107" s="233"/>
      <c r="F107" s="233"/>
      <c r="G107" s="233"/>
      <c r="H107" s="37"/>
      <c r="I107" s="37"/>
    </row>
    <row r="108" spans="2:9">
      <c r="B108" s="56"/>
      <c r="C108" s="56"/>
      <c r="D108" s="234" t="s">
        <v>86</v>
      </c>
      <c r="E108" s="234"/>
      <c r="F108" s="234"/>
      <c r="G108" s="234"/>
      <c r="H108" s="37"/>
      <c r="I108" s="37"/>
    </row>
    <row r="109" spans="2:9">
      <c r="B109" s="57" t="s">
        <v>56</v>
      </c>
      <c r="C109" s="57" t="s">
        <v>185</v>
      </c>
      <c r="D109" s="58" t="s">
        <v>186</v>
      </c>
      <c r="E109" s="58" t="s">
        <v>187</v>
      </c>
      <c r="F109" s="58" t="s">
        <v>188</v>
      </c>
      <c r="G109" s="58" t="s">
        <v>189</v>
      </c>
      <c r="H109" s="58" t="s">
        <v>3</v>
      </c>
      <c r="I109" s="37"/>
    </row>
    <row r="110" spans="2:9">
      <c r="B110" s="59" t="s">
        <v>190</v>
      </c>
      <c r="C110" s="60">
        <v>5</v>
      </c>
      <c r="D110" s="61">
        <v>0.27</v>
      </c>
      <c r="E110" s="62">
        <v>300</v>
      </c>
      <c r="F110" s="62">
        <f>(D110/0.0245)*E110</f>
        <v>3306.1224489795923</v>
      </c>
      <c r="G110" s="62">
        <f>($F$110-F110)/$F$110*100</f>
        <v>0</v>
      </c>
      <c r="H110" s="61">
        <v>5.0060000000000002</v>
      </c>
      <c r="I110" s="37"/>
    </row>
    <row r="111" spans="2:9">
      <c r="B111" s="59" t="s">
        <v>194</v>
      </c>
      <c r="C111" s="60">
        <v>5</v>
      </c>
      <c r="D111" s="61">
        <v>0.22800000000000001</v>
      </c>
      <c r="E111" s="62">
        <v>300</v>
      </c>
      <c r="F111" s="62">
        <f>(D111/0.0245)*E111</f>
        <v>2791.8367346938776</v>
      </c>
      <c r="G111" s="62">
        <f>($F$110-F111)/$F$110*100</f>
        <v>15.555555555555564</v>
      </c>
      <c r="H111" s="61">
        <v>4.516</v>
      </c>
      <c r="I111" s="37"/>
    </row>
    <row r="112" spans="2:9">
      <c r="B112" s="59" t="s">
        <v>195</v>
      </c>
      <c r="C112" s="60">
        <v>15</v>
      </c>
      <c r="D112" s="61">
        <v>0.16300000000000001</v>
      </c>
      <c r="E112" s="62">
        <v>300</v>
      </c>
      <c r="F112" s="62">
        <f>(D112/0.0245)*E112</f>
        <v>1995.9183673469388</v>
      </c>
      <c r="G112" s="62">
        <f>($F$110-F112)/$F$110*100</f>
        <v>39.629629629629633</v>
      </c>
      <c r="H112" s="61">
        <v>5.1719999999999997</v>
      </c>
      <c r="I112" s="37"/>
    </row>
    <row r="113" spans="2:9">
      <c r="B113" s="59" t="s">
        <v>192</v>
      </c>
      <c r="C113" s="60">
        <v>15</v>
      </c>
      <c r="D113" s="61">
        <v>0.27300000000000002</v>
      </c>
      <c r="E113" s="62">
        <v>300</v>
      </c>
      <c r="F113" s="62">
        <f>(D113/0.0245)*E113</f>
        <v>3342.8571428571431</v>
      </c>
      <c r="G113" s="62">
        <f>($F$110-F113)/$F$110*100</f>
        <v>-1.1111111111111061</v>
      </c>
      <c r="H113" s="65">
        <v>4.899</v>
      </c>
      <c r="I113" s="37"/>
    </row>
    <row r="114" spans="2:9">
      <c r="B114" s="59" t="s">
        <v>193</v>
      </c>
      <c r="C114" s="60">
        <v>5</v>
      </c>
      <c r="D114" s="61">
        <v>0</v>
      </c>
      <c r="E114" s="62">
        <v>0</v>
      </c>
      <c r="F114" s="62">
        <v>0</v>
      </c>
      <c r="G114" s="62"/>
      <c r="H114" s="64">
        <v>5.0350000000000001</v>
      </c>
      <c r="I114" s="37"/>
    </row>
    <row r="115" spans="2:9">
      <c r="B115" s="37"/>
      <c r="C115" s="37"/>
      <c r="D115" s="37"/>
      <c r="E115" s="37"/>
      <c r="F115" s="37"/>
      <c r="G115" s="37"/>
      <c r="H115" s="37"/>
      <c r="I115" s="37"/>
    </row>
    <row r="116" spans="2:9">
      <c r="B116" s="37"/>
      <c r="C116" s="37"/>
      <c r="D116" s="37"/>
      <c r="E116" s="37"/>
      <c r="F116" s="37"/>
      <c r="G116" s="37"/>
      <c r="H116" s="37"/>
      <c r="I116" s="37"/>
    </row>
    <row r="117" spans="2:9">
      <c r="B117" s="37"/>
      <c r="C117" s="37"/>
      <c r="D117" s="233" t="s">
        <v>183</v>
      </c>
      <c r="E117" s="233"/>
      <c r="F117" s="233"/>
      <c r="G117" s="233"/>
      <c r="H117" s="37"/>
      <c r="I117" s="37"/>
    </row>
    <row r="118" spans="2:9">
      <c r="B118" s="56"/>
      <c r="C118" s="56"/>
      <c r="D118" s="234" t="s">
        <v>87</v>
      </c>
      <c r="E118" s="234"/>
      <c r="F118" s="234"/>
      <c r="G118" s="234"/>
      <c r="H118" s="37"/>
      <c r="I118" s="37"/>
    </row>
    <row r="119" spans="2:9">
      <c r="B119" s="57" t="s">
        <v>56</v>
      </c>
      <c r="C119" s="57" t="s">
        <v>185</v>
      </c>
      <c r="D119" s="58" t="s">
        <v>186</v>
      </c>
      <c r="E119" s="58" t="s">
        <v>187</v>
      </c>
      <c r="F119" s="58" t="s">
        <v>188</v>
      </c>
      <c r="G119" s="58" t="s">
        <v>189</v>
      </c>
      <c r="H119" s="58" t="s">
        <v>3</v>
      </c>
      <c r="I119" s="37"/>
    </row>
    <row r="120" spans="2:9">
      <c r="B120" s="59" t="s">
        <v>190</v>
      </c>
      <c r="C120" s="60">
        <v>5</v>
      </c>
      <c r="D120" s="61">
        <v>0.23400000000000001</v>
      </c>
      <c r="E120" s="62">
        <v>300</v>
      </c>
      <c r="F120" s="62">
        <f>(D120/0.0245)*E120</f>
        <v>2865.3061224489797</v>
      </c>
      <c r="G120" s="62">
        <f>($F$120-F120)/$F$120*100</f>
        <v>0</v>
      </c>
      <c r="H120" s="61">
        <v>5.0679999999999996</v>
      </c>
      <c r="I120" s="37"/>
    </row>
    <row r="121" spans="2:9">
      <c r="B121" s="59" t="s">
        <v>194</v>
      </c>
      <c r="C121" s="60">
        <v>5</v>
      </c>
      <c r="D121" s="61">
        <v>0.14199999999999999</v>
      </c>
      <c r="E121" s="62">
        <v>300</v>
      </c>
      <c r="F121" s="62">
        <f>(D121/0.0245)*E121</f>
        <v>1738.7755102040815</v>
      </c>
      <c r="G121" s="62">
        <f>($F$120-F121)/$F$120*100</f>
        <v>39.316239316239326</v>
      </c>
      <c r="H121" s="61">
        <v>3.1240000000000001</v>
      </c>
      <c r="I121" s="37"/>
    </row>
    <row r="122" spans="2:9">
      <c r="B122" s="59" t="s">
        <v>195</v>
      </c>
      <c r="C122" s="60">
        <v>15</v>
      </c>
      <c r="D122" s="61">
        <v>0.13900000000000001</v>
      </c>
      <c r="E122" s="62">
        <v>300</v>
      </c>
      <c r="F122" s="62">
        <f>(D122/0.0245)*E122</f>
        <v>1702.0408163265308</v>
      </c>
      <c r="G122" s="62">
        <f>($F$120-F122)/$F$120*100</f>
        <v>40.598290598290596</v>
      </c>
      <c r="H122" s="61">
        <v>3.1080000000000001</v>
      </c>
      <c r="I122" s="37"/>
    </row>
    <row r="123" spans="2:9">
      <c r="B123" s="59" t="s">
        <v>192</v>
      </c>
      <c r="C123" s="60">
        <v>15</v>
      </c>
      <c r="D123" s="61">
        <v>0.23</v>
      </c>
      <c r="E123" s="62">
        <v>300</v>
      </c>
      <c r="F123" s="62">
        <f>(D123/0.0245)*E123</f>
        <v>2816.3265306122453</v>
      </c>
      <c r="G123" s="62">
        <f>($F$120-F123)/$F$120*100</f>
        <v>1.7094017094017016</v>
      </c>
      <c r="H123" s="65">
        <v>3.0230000000000001</v>
      </c>
      <c r="I123" s="37"/>
    </row>
    <row r="124" spans="2:9">
      <c r="B124" s="59" t="s">
        <v>193</v>
      </c>
      <c r="C124" s="60">
        <v>5</v>
      </c>
      <c r="D124" s="61">
        <v>0</v>
      </c>
      <c r="E124" s="62">
        <v>0</v>
      </c>
      <c r="F124" s="62">
        <v>0</v>
      </c>
      <c r="G124" s="62"/>
      <c r="H124" s="64">
        <v>5.7320000000000002</v>
      </c>
      <c r="I124" s="37"/>
    </row>
    <row r="125" spans="2:9">
      <c r="B125" s="37"/>
      <c r="C125" s="37"/>
      <c r="D125" s="37"/>
      <c r="E125" s="37"/>
      <c r="F125" s="37"/>
      <c r="G125" s="37"/>
      <c r="H125" s="37"/>
      <c r="I125" s="37"/>
    </row>
    <row r="126" spans="2:9">
      <c r="B126" s="37"/>
      <c r="C126" s="37"/>
      <c r="D126" s="37"/>
      <c r="E126" s="37"/>
      <c r="F126" s="37"/>
      <c r="G126" s="37"/>
      <c r="H126" s="37"/>
      <c r="I126" s="37"/>
    </row>
    <row r="127" spans="2:9">
      <c r="B127" s="37"/>
      <c r="C127" s="37"/>
      <c r="D127" s="37"/>
      <c r="E127" s="37"/>
      <c r="F127" s="37"/>
      <c r="G127" s="37"/>
      <c r="H127" s="37"/>
      <c r="I127" s="37"/>
    </row>
    <row r="128" spans="2:9">
      <c r="B128" s="37"/>
      <c r="C128" s="37"/>
      <c r="D128" s="233" t="s">
        <v>183</v>
      </c>
      <c r="E128" s="233"/>
      <c r="F128" s="233"/>
      <c r="G128" s="233"/>
      <c r="H128" s="37"/>
      <c r="I128" s="37"/>
    </row>
    <row r="129" spans="2:9">
      <c r="B129" s="56"/>
      <c r="C129" s="56"/>
      <c r="D129" s="234" t="s">
        <v>89</v>
      </c>
      <c r="E129" s="234"/>
      <c r="F129" s="234"/>
      <c r="G129" s="234"/>
      <c r="H129" s="37"/>
      <c r="I129" s="37"/>
    </row>
    <row r="130" spans="2:9">
      <c r="B130" s="57" t="s">
        <v>56</v>
      </c>
      <c r="C130" s="57" t="s">
        <v>185</v>
      </c>
      <c r="D130" s="58" t="s">
        <v>186</v>
      </c>
      <c r="E130" s="58" t="s">
        <v>187</v>
      </c>
      <c r="F130" s="58" t="s">
        <v>188</v>
      </c>
      <c r="G130" s="58" t="s">
        <v>189</v>
      </c>
      <c r="H130" s="58" t="s">
        <v>3</v>
      </c>
      <c r="I130" s="37"/>
    </row>
    <row r="131" spans="2:9">
      <c r="B131" s="59" t="s">
        <v>190</v>
      </c>
      <c r="C131" s="60">
        <v>5</v>
      </c>
      <c r="D131" s="61">
        <v>0.26300000000000001</v>
      </c>
      <c r="E131" s="62">
        <v>300</v>
      </c>
      <c r="F131" s="62">
        <f>(D131/0.0245)*E131</f>
        <v>3220.408163265306</v>
      </c>
      <c r="G131" s="62">
        <f>($F$131-F131)/$F$131*100</f>
        <v>0</v>
      </c>
      <c r="H131" s="61">
        <v>5.0679999999999996</v>
      </c>
      <c r="I131" s="37"/>
    </row>
    <row r="132" spans="2:9">
      <c r="B132" s="59" t="s">
        <v>194</v>
      </c>
      <c r="C132" s="60">
        <v>5</v>
      </c>
      <c r="D132" s="61">
        <v>0.24399999999999999</v>
      </c>
      <c r="E132" s="62">
        <v>300</v>
      </c>
      <c r="F132" s="62">
        <f>(D132/0.0245)*E132</f>
        <v>2987.7551020408159</v>
      </c>
      <c r="G132" s="62">
        <f>($F$131-F132)/$F$131*100</f>
        <v>7.224334600760467</v>
      </c>
      <c r="H132" s="61">
        <v>3.0089999999999999</v>
      </c>
      <c r="I132" s="37"/>
    </row>
    <row r="133" spans="2:9">
      <c r="B133" s="59" t="s">
        <v>195</v>
      </c>
      <c r="C133" s="60">
        <v>15</v>
      </c>
      <c r="D133" s="61">
        <v>0.186</v>
      </c>
      <c r="E133" s="62">
        <v>300</v>
      </c>
      <c r="F133" s="62">
        <f>(D133/0.0245)*E133</f>
        <v>2277.5510204081629</v>
      </c>
      <c r="G133" s="62">
        <f>($F$131-F133)/$F$131*100</f>
        <v>29.277566539923967</v>
      </c>
      <c r="H133" s="61">
        <v>3.069</v>
      </c>
      <c r="I133" s="37"/>
    </row>
    <row r="134" spans="2:9">
      <c r="B134" s="59" t="s">
        <v>192</v>
      </c>
      <c r="C134" s="60">
        <v>15</v>
      </c>
      <c r="D134" s="61">
        <v>0.253</v>
      </c>
      <c r="E134" s="62">
        <v>300</v>
      </c>
      <c r="F134" s="62">
        <f>(D134/0.0245)*E134</f>
        <v>3097.9591836734694</v>
      </c>
      <c r="G134" s="62">
        <f>($F$131-F134)/$F$131*100</f>
        <v>3.8022813688212898</v>
      </c>
      <c r="H134" s="65">
        <v>2.907</v>
      </c>
      <c r="I134" s="37"/>
    </row>
    <row r="135" spans="2:9">
      <c r="B135" s="59" t="s">
        <v>193</v>
      </c>
      <c r="C135" s="60">
        <v>5</v>
      </c>
      <c r="D135" s="61">
        <v>0</v>
      </c>
      <c r="E135" s="62">
        <v>0</v>
      </c>
      <c r="F135" s="62">
        <v>0</v>
      </c>
      <c r="G135" s="62"/>
      <c r="H135" s="64">
        <v>5.7320000000000002</v>
      </c>
      <c r="I135" s="37"/>
    </row>
    <row r="136" spans="2:9">
      <c r="B136" s="37"/>
      <c r="C136" s="37"/>
      <c r="D136" s="37"/>
      <c r="E136" s="37"/>
      <c r="F136" s="37"/>
      <c r="G136" s="37"/>
      <c r="H136" s="37"/>
      <c r="I136" s="37"/>
    </row>
    <row r="137" spans="2:9">
      <c r="B137" s="37"/>
      <c r="C137" s="37"/>
      <c r="D137" s="37"/>
      <c r="E137" s="37"/>
      <c r="F137" s="37"/>
      <c r="G137" s="37"/>
      <c r="H137" s="37"/>
      <c r="I137" s="37"/>
    </row>
    <row r="138" spans="2:9">
      <c r="B138" s="37"/>
      <c r="C138" s="37"/>
      <c r="D138" s="37"/>
      <c r="E138" s="37"/>
      <c r="F138" s="37"/>
      <c r="G138" s="37"/>
      <c r="H138" s="37"/>
      <c r="I138" s="37"/>
    </row>
    <row r="139" spans="2:9">
      <c r="B139" s="37"/>
      <c r="C139" s="37"/>
      <c r="D139" s="233" t="s">
        <v>183</v>
      </c>
      <c r="E139" s="233"/>
      <c r="F139" s="233"/>
      <c r="G139" s="233"/>
      <c r="H139" s="37"/>
      <c r="I139" s="37"/>
    </row>
    <row r="140" spans="2:9">
      <c r="B140" s="56"/>
      <c r="C140" s="56"/>
      <c r="D140" s="234" t="s">
        <v>90</v>
      </c>
      <c r="E140" s="234"/>
      <c r="F140" s="234"/>
      <c r="G140" s="234"/>
      <c r="H140" s="37"/>
      <c r="I140" s="37"/>
    </row>
    <row r="141" spans="2:9">
      <c r="B141" s="57" t="s">
        <v>56</v>
      </c>
      <c r="C141" s="57" t="s">
        <v>185</v>
      </c>
      <c r="D141" s="58" t="s">
        <v>186</v>
      </c>
      <c r="E141" s="58" t="s">
        <v>187</v>
      </c>
      <c r="F141" s="58" t="s">
        <v>188</v>
      </c>
      <c r="G141" s="58" t="s">
        <v>189</v>
      </c>
      <c r="H141" s="58" t="s">
        <v>3</v>
      </c>
      <c r="I141" s="37"/>
    </row>
    <row r="142" spans="2:9">
      <c r="B142" s="59" t="s">
        <v>190</v>
      </c>
      <c r="C142" s="60">
        <v>5</v>
      </c>
      <c r="D142" s="61">
        <v>0.46500000000000002</v>
      </c>
      <c r="E142" s="62">
        <v>300</v>
      </c>
      <c r="F142" s="62">
        <f>(D142/0.0245)*E142</f>
        <v>5693.8775510204086</v>
      </c>
      <c r="G142" s="62">
        <f>($F$142-F142)/$F$142*100</f>
        <v>0</v>
      </c>
      <c r="H142" s="61">
        <v>5.0679999999999996</v>
      </c>
      <c r="I142" s="37"/>
    </row>
    <row r="143" spans="2:9">
      <c r="B143" s="59" t="s">
        <v>194</v>
      </c>
      <c r="C143" s="60">
        <v>5</v>
      </c>
      <c r="D143" s="61">
        <v>0.214</v>
      </c>
      <c r="E143" s="62">
        <v>300</v>
      </c>
      <c r="F143" s="62">
        <f>(D143/0.0245)*E143</f>
        <v>2620.408163265306</v>
      </c>
      <c r="G143" s="62">
        <f>($F$142-F143)/$F$142*100</f>
        <v>53.978494623655912</v>
      </c>
      <c r="H143" s="61">
        <v>3.0720000000000001</v>
      </c>
      <c r="I143" s="37"/>
    </row>
    <row r="144" spans="2:9">
      <c r="B144" s="59" t="s">
        <v>195</v>
      </c>
      <c r="C144" s="60">
        <v>15</v>
      </c>
      <c r="D144" s="61">
        <v>0.20799999999999999</v>
      </c>
      <c r="E144" s="62">
        <v>300</v>
      </c>
      <c r="F144" s="62">
        <f>(D144/0.0245)*E144</f>
        <v>2546.9387755102039</v>
      </c>
      <c r="G144" s="62">
        <f>($F$142-F144)/$F$142*100</f>
        <v>55.268817204301079</v>
      </c>
      <c r="H144" s="61">
        <v>3.1059999999999999</v>
      </c>
      <c r="I144" s="37"/>
    </row>
    <row r="145" spans="2:9">
      <c r="B145" s="59" t="s">
        <v>192</v>
      </c>
      <c r="C145" s="60">
        <v>15</v>
      </c>
      <c r="D145" s="61">
        <v>0.26800000000000002</v>
      </c>
      <c r="E145" s="62">
        <v>300</v>
      </c>
      <c r="F145" s="62">
        <f>(D145/0.0245)*E145</f>
        <v>3281.6326530612246</v>
      </c>
      <c r="G145" s="62">
        <f>($F$142-F145)/$F$142*100</f>
        <v>42.365591397849464</v>
      </c>
      <c r="H145" s="65">
        <v>2.996</v>
      </c>
      <c r="I145" s="37"/>
    </row>
    <row r="146" spans="2:9">
      <c r="B146" s="59" t="s">
        <v>193</v>
      </c>
      <c r="C146" s="60">
        <v>5</v>
      </c>
      <c r="D146" s="61">
        <v>0</v>
      </c>
      <c r="E146" s="62">
        <v>0</v>
      </c>
      <c r="F146" s="62">
        <v>0</v>
      </c>
      <c r="G146" s="62">
        <v>0</v>
      </c>
      <c r="H146" s="64">
        <v>4.3520000000000003</v>
      </c>
      <c r="I146" s="37"/>
    </row>
    <row r="147" spans="2:9">
      <c r="B147" s="37"/>
      <c r="C147" s="37"/>
      <c r="D147" s="37"/>
      <c r="E147" s="37"/>
      <c r="F147" s="37"/>
      <c r="G147" s="37"/>
      <c r="H147" s="37"/>
      <c r="I147" s="37"/>
    </row>
    <row r="148" spans="2:9">
      <c r="B148" s="37"/>
      <c r="C148" s="37"/>
      <c r="D148" s="37"/>
      <c r="E148" s="37"/>
      <c r="F148" s="37"/>
      <c r="G148" s="37"/>
      <c r="H148" s="37"/>
      <c r="I148" s="37"/>
    </row>
    <row r="149" spans="2:9">
      <c r="B149" s="37"/>
      <c r="C149" s="37"/>
      <c r="D149" s="233" t="s">
        <v>183</v>
      </c>
      <c r="E149" s="233"/>
      <c r="F149" s="233"/>
      <c r="G149" s="233"/>
      <c r="H149" s="37"/>
      <c r="I149" s="37"/>
    </row>
    <row r="150" spans="2:9">
      <c r="B150" s="56"/>
      <c r="C150" s="56"/>
      <c r="D150" s="234" t="s">
        <v>91</v>
      </c>
      <c r="E150" s="234"/>
      <c r="F150" s="234"/>
      <c r="G150" s="234"/>
      <c r="H150" s="37"/>
      <c r="I150" s="37"/>
    </row>
    <row r="151" spans="2:9">
      <c r="B151" s="57" t="s">
        <v>56</v>
      </c>
      <c r="C151" s="57" t="s">
        <v>185</v>
      </c>
      <c r="D151" s="58" t="s">
        <v>186</v>
      </c>
      <c r="E151" s="58" t="s">
        <v>187</v>
      </c>
      <c r="F151" s="58" t="s">
        <v>188</v>
      </c>
      <c r="G151" s="58" t="s">
        <v>189</v>
      </c>
      <c r="H151" s="58" t="s">
        <v>3</v>
      </c>
      <c r="I151" s="37"/>
    </row>
    <row r="152" spans="2:9">
      <c r="B152" s="59" t="s">
        <v>190</v>
      </c>
      <c r="C152" s="60">
        <v>5</v>
      </c>
      <c r="D152" s="61">
        <v>0.4</v>
      </c>
      <c r="E152" s="70">
        <v>100</v>
      </c>
      <c r="F152" s="62">
        <f>(D152/0.0245)*E152</f>
        <v>1632.6530612244899</v>
      </c>
      <c r="G152" s="62">
        <f>($F$152-F152)/$F$152*100</f>
        <v>0</v>
      </c>
      <c r="H152" s="61">
        <v>6.2009999999999996</v>
      </c>
      <c r="I152" s="37"/>
    </row>
    <row r="153" spans="2:9">
      <c r="B153" s="59" t="s">
        <v>194</v>
      </c>
      <c r="C153" s="60">
        <v>5</v>
      </c>
      <c r="D153" s="61">
        <v>0.246</v>
      </c>
      <c r="E153" s="70">
        <v>100</v>
      </c>
      <c r="F153" s="62">
        <f>(D153/0.0245)*E153</f>
        <v>1004.0816326530612</v>
      </c>
      <c r="G153" s="62">
        <f>($F$152-F153)/$F$152*100</f>
        <v>38.500000000000007</v>
      </c>
      <c r="H153" s="61">
        <v>5.5439999999999996</v>
      </c>
      <c r="I153" s="37"/>
    </row>
    <row r="154" spans="2:9">
      <c r="B154" s="59" t="s">
        <v>195</v>
      </c>
      <c r="C154" s="60">
        <v>15</v>
      </c>
      <c r="D154" s="61">
        <v>0.20599999999999999</v>
      </c>
      <c r="E154" s="70">
        <v>100</v>
      </c>
      <c r="F154" s="62">
        <f>(D154/0.0245)*E154</f>
        <v>840.81632653061217</v>
      </c>
      <c r="G154" s="62">
        <f>($F$152-F154)/$F$152*100</f>
        <v>48.500000000000007</v>
      </c>
      <c r="H154" s="61">
        <v>5.633</v>
      </c>
      <c r="I154" s="37"/>
    </row>
    <row r="155" spans="2:9">
      <c r="B155" s="59" t="s">
        <v>192</v>
      </c>
      <c r="C155" s="60">
        <v>15</v>
      </c>
      <c r="D155" s="61">
        <v>0.38200000000000001</v>
      </c>
      <c r="E155" s="70">
        <v>100</v>
      </c>
      <c r="F155" s="62">
        <f>(D155/0.0245)*E155</f>
        <v>1559.1836734693877</v>
      </c>
      <c r="G155" s="62">
        <f>($F$152-F155)/$F$152*100</f>
        <v>4.5000000000000071</v>
      </c>
      <c r="H155" s="65">
        <v>4.8810000000000002</v>
      </c>
      <c r="I155" s="37"/>
    </row>
    <row r="156" spans="2:9">
      <c r="B156" s="59" t="s">
        <v>193</v>
      </c>
      <c r="C156" s="60">
        <v>5</v>
      </c>
      <c r="D156" s="61">
        <v>0</v>
      </c>
      <c r="E156" s="70">
        <v>100</v>
      </c>
      <c r="F156" s="62">
        <v>0</v>
      </c>
      <c r="G156" s="62">
        <v>0</v>
      </c>
      <c r="H156" s="64">
        <v>5.7</v>
      </c>
      <c r="I156" s="37"/>
    </row>
    <row r="157" spans="2:9">
      <c r="B157" s="37"/>
      <c r="C157" s="37"/>
      <c r="D157" s="37"/>
      <c r="E157" s="37"/>
      <c r="F157" s="37"/>
      <c r="G157" s="37"/>
      <c r="H157" s="37"/>
      <c r="I157" s="37"/>
    </row>
    <row r="158" spans="2:9">
      <c r="B158" s="37"/>
      <c r="C158" s="37"/>
      <c r="D158" s="37"/>
      <c r="E158" s="37"/>
      <c r="F158" s="37"/>
      <c r="G158" s="37"/>
      <c r="H158" s="37"/>
      <c r="I158" s="37"/>
    </row>
    <row r="159" spans="2:9">
      <c r="B159" s="37"/>
      <c r="C159" s="37"/>
      <c r="D159" s="37"/>
      <c r="E159" s="37"/>
      <c r="F159" s="37"/>
      <c r="G159" s="37"/>
      <c r="H159" s="37"/>
      <c r="I159" s="37"/>
    </row>
    <row r="160" spans="2:9">
      <c r="B160" s="37"/>
      <c r="C160" s="37"/>
      <c r="D160" s="233" t="s">
        <v>183</v>
      </c>
      <c r="E160" s="233"/>
      <c r="F160" s="233"/>
      <c r="G160" s="233"/>
      <c r="H160" s="37"/>
      <c r="I160" s="37"/>
    </row>
    <row r="161" spans="2:9">
      <c r="B161" s="56"/>
      <c r="C161" s="56"/>
      <c r="D161" s="234" t="s">
        <v>93</v>
      </c>
      <c r="E161" s="234"/>
      <c r="F161" s="234"/>
      <c r="G161" s="234"/>
      <c r="H161" s="37"/>
      <c r="I161" s="37"/>
    </row>
    <row r="162" spans="2:9">
      <c r="B162" s="57" t="s">
        <v>56</v>
      </c>
      <c r="C162" s="57" t="s">
        <v>185</v>
      </c>
      <c r="D162" s="58" t="s">
        <v>186</v>
      </c>
      <c r="E162" s="58" t="s">
        <v>187</v>
      </c>
      <c r="F162" s="58" t="s">
        <v>188</v>
      </c>
      <c r="G162" s="58" t="s">
        <v>189</v>
      </c>
      <c r="H162" s="58" t="s">
        <v>3</v>
      </c>
      <c r="I162" s="37"/>
    </row>
    <row r="163" spans="2:9">
      <c r="B163" s="59" t="s">
        <v>190</v>
      </c>
      <c r="C163" s="60">
        <v>5</v>
      </c>
      <c r="D163" s="61">
        <v>0.26800000000000002</v>
      </c>
      <c r="E163" s="62">
        <v>300</v>
      </c>
      <c r="F163" s="62">
        <f>(D163/0.0245)*E163</f>
        <v>3281.6326530612246</v>
      </c>
      <c r="G163" s="62">
        <f>($F$163-F163)/$F$163*100</f>
        <v>0</v>
      </c>
      <c r="H163" s="61">
        <v>6.2009999999999996</v>
      </c>
      <c r="I163" s="37"/>
    </row>
    <row r="164" spans="2:9">
      <c r="B164" s="59" t="s">
        <v>194</v>
      </c>
      <c r="C164" s="60">
        <v>5</v>
      </c>
      <c r="D164" s="61">
        <v>0.16200000000000001</v>
      </c>
      <c r="E164" s="62">
        <v>300</v>
      </c>
      <c r="F164" s="62">
        <f>(D164/0.0245)*E164</f>
        <v>1983.6734693877552</v>
      </c>
      <c r="G164" s="62">
        <f>($F$163-F164)/$F$163*100</f>
        <v>39.552238805970148</v>
      </c>
      <c r="H164" s="61">
        <v>4.3499999999999996</v>
      </c>
      <c r="I164" s="37"/>
    </row>
    <row r="165" spans="2:9">
      <c r="B165" s="59" t="s">
        <v>195</v>
      </c>
      <c r="C165" s="60">
        <v>15</v>
      </c>
      <c r="D165" s="61">
        <v>0.14699999999999999</v>
      </c>
      <c r="E165" s="62">
        <v>300</v>
      </c>
      <c r="F165" s="62">
        <f>(D165/0.0245)*E165</f>
        <v>1799.9999999999998</v>
      </c>
      <c r="G165" s="62">
        <f>($F$163-F165)/$F$163*100</f>
        <v>45.149253731343293</v>
      </c>
      <c r="H165" s="61">
        <v>4.68</v>
      </c>
      <c r="I165" s="37"/>
    </row>
    <row r="166" spans="2:9">
      <c r="B166" s="59" t="s">
        <v>192</v>
      </c>
      <c r="C166" s="60">
        <v>15</v>
      </c>
      <c r="D166" s="61">
        <v>0.255</v>
      </c>
      <c r="E166" s="62">
        <v>300</v>
      </c>
      <c r="F166" s="62">
        <f>(D166/0.0245)*E166</f>
        <v>3122.4489795918366</v>
      </c>
      <c r="G166" s="62">
        <f>($F$163-F166)/$F$163*100</f>
        <v>4.8507462686567218</v>
      </c>
      <c r="H166" s="65">
        <v>3.016</v>
      </c>
      <c r="I166" s="37"/>
    </row>
    <row r="167" spans="2:9">
      <c r="B167" s="59" t="s">
        <v>193</v>
      </c>
      <c r="C167" s="60">
        <v>5</v>
      </c>
      <c r="D167" s="61">
        <v>0</v>
      </c>
      <c r="E167" s="62">
        <v>0</v>
      </c>
      <c r="F167" s="62">
        <v>0</v>
      </c>
      <c r="G167" s="62">
        <v>0</v>
      </c>
      <c r="H167" s="64">
        <v>6.1059999999999999</v>
      </c>
      <c r="I167" s="37"/>
    </row>
    <row r="168" spans="2:9">
      <c r="B168" s="37"/>
      <c r="C168" s="37"/>
      <c r="D168" s="37"/>
      <c r="E168" s="37"/>
      <c r="F168" s="37"/>
      <c r="G168" s="37"/>
      <c r="H168" s="37"/>
      <c r="I168" s="37"/>
    </row>
    <row r="169" spans="2:9">
      <c r="B169" s="37"/>
      <c r="C169" s="37"/>
      <c r="D169" s="37"/>
      <c r="E169" s="37"/>
      <c r="F169" s="37"/>
      <c r="G169" s="37"/>
      <c r="H169" s="37"/>
      <c r="I169" s="37"/>
    </row>
    <row r="170" spans="2:9">
      <c r="B170" s="37"/>
      <c r="C170" s="37"/>
      <c r="D170" s="37"/>
      <c r="E170" s="37"/>
      <c r="F170" s="37"/>
      <c r="G170" s="37"/>
      <c r="H170" s="37"/>
      <c r="I170" s="37"/>
    </row>
    <row r="171" spans="2:9">
      <c r="B171" s="37"/>
      <c r="C171" s="37"/>
      <c r="D171" s="233" t="s">
        <v>183</v>
      </c>
      <c r="E171" s="233"/>
      <c r="F171" s="233"/>
      <c r="G171" s="233"/>
      <c r="H171" s="37"/>
      <c r="I171" s="37"/>
    </row>
    <row r="172" spans="2:9">
      <c r="B172" s="56"/>
      <c r="C172" s="56"/>
      <c r="D172" s="234" t="s">
        <v>95</v>
      </c>
      <c r="E172" s="234"/>
      <c r="F172" s="234"/>
      <c r="G172" s="234"/>
      <c r="H172" s="37"/>
    </row>
    <row r="173" spans="2:9">
      <c r="B173" s="57" t="s">
        <v>56</v>
      </c>
      <c r="C173" s="57" t="s">
        <v>185</v>
      </c>
      <c r="D173" s="58" t="s">
        <v>186</v>
      </c>
      <c r="E173" s="58" t="s">
        <v>187</v>
      </c>
      <c r="F173" s="58" t="s">
        <v>188</v>
      </c>
      <c r="G173" s="58" t="s">
        <v>189</v>
      </c>
      <c r="H173" s="58" t="s">
        <v>3</v>
      </c>
    </row>
    <row r="174" spans="2:9">
      <c r="B174" s="59" t="s">
        <v>190</v>
      </c>
      <c r="C174" s="60">
        <v>5</v>
      </c>
      <c r="D174" s="61">
        <v>0.29599999999999999</v>
      </c>
      <c r="E174" s="62">
        <v>300</v>
      </c>
      <c r="F174" s="62">
        <f>(D174/0.0245)*E174</f>
        <v>3624.4897959183672</v>
      </c>
      <c r="G174" s="62">
        <f>($F$174-F174)/$F$174*100</f>
        <v>0</v>
      </c>
      <c r="H174" s="61">
        <v>6.1289999999999996</v>
      </c>
    </row>
    <row r="175" spans="2:9">
      <c r="B175" s="59" t="s">
        <v>194</v>
      </c>
      <c r="C175" s="60">
        <v>5</v>
      </c>
      <c r="D175" s="61">
        <v>0.19</v>
      </c>
      <c r="E175" s="62">
        <v>300</v>
      </c>
      <c r="F175" s="62">
        <f>(D175/0.0245)*E175</f>
        <v>2326.5306122448978</v>
      </c>
      <c r="G175" s="62">
        <f>($F$174-F175)/$F$174*100</f>
        <v>35.810810810810814</v>
      </c>
      <c r="H175" s="61">
        <v>4.7670000000000003</v>
      </c>
    </row>
    <row r="176" spans="2:9">
      <c r="B176" s="59" t="s">
        <v>195</v>
      </c>
      <c r="C176" s="60">
        <v>15</v>
      </c>
      <c r="D176" s="61">
        <v>0.186</v>
      </c>
      <c r="E176" s="62">
        <v>300</v>
      </c>
      <c r="F176" s="62">
        <f>(D176/0.0245)*E176</f>
        <v>2277.5510204081629</v>
      </c>
      <c r="G176" s="62">
        <f>($F$174-F176)/$F$174*100</f>
        <v>37.162162162162168</v>
      </c>
      <c r="H176" s="61">
        <v>4.7789999999999999</v>
      </c>
    </row>
    <row r="177" spans="2:8">
      <c r="B177" s="59" t="s">
        <v>192</v>
      </c>
      <c r="C177" s="60">
        <v>15</v>
      </c>
      <c r="D177" s="61">
        <v>0.28499999999999998</v>
      </c>
      <c r="E177" s="62">
        <v>300</v>
      </c>
      <c r="F177" s="62">
        <f>(D177/0.0245)*E177</f>
        <v>3489.7959183673465</v>
      </c>
      <c r="G177" s="62">
        <f>($F$174-F177)/$F$174*100</f>
        <v>3.7162162162162247</v>
      </c>
      <c r="H177" s="65">
        <v>4.5789999999999997</v>
      </c>
    </row>
    <row r="178" spans="2:8">
      <c r="B178" s="59" t="s">
        <v>193</v>
      </c>
      <c r="C178" s="60">
        <v>5</v>
      </c>
      <c r="D178" s="61">
        <v>0</v>
      </c>
      <c r="E178" s="62">
        <v>0</v>
      </c>
      <c r="F178" s="62">
        <v>0</v>
      </c>
      <c r="G178" s="62"/>
      <c r="H178" s="64">
        <v>6.1130000000000004</v>
      </c>
    </row>
    <row r="182" spans="2:8">
      <c r="B182" s="37"/>
      <c r="C182" s="37"/>
      <c r="D182" s="233" t="s">
        <v>183</v>
      </c>
      <c r="E182" s="233"/>
      <c r="F182" s="233"/>
      <c r="G182" s="233"/>
      <c r="H182" s="37"/>
    </row>
    <row r="183" spans="2:8">
      <c r="B183" s="56"/>
      <c r="C183" s="56"/>
      <c r="D183" s="234" t="s">
        <v>98</v>
      </c>
      <c r="E183" s="234"/>
      <c r="F183" s="234"/>
      <c r="G183" s="234"/>
      <c r="H183" s="37"/>
    </row>
    <row r="184" spans="2:8">
      <c r="B184" s="57" t="s">
        <v>56</v>
      </c>
      <c r="C184" s="57" t="s">
        <v>185</v>
      </c>
      <c r="D184" s="58" t="s">
        <v>186</v>
      </c>
      <c r="E184" s="58" t="s">
        <v>187</v>
      </c>
      <c r="F184" s="58" t="s">
        <v>188</v>
      </c>
      <c r="G184" s="58" t="s">
        <v>189</v>
      </c>
      <c r="H184" s="58" t="s">
        <v>3</v>
      </c>
    </row>
    <row r="185" spans="2:8">
      <c r="B185" s="59" t="s">
        <v>190</v>
      </c>
      <c r="C185" s="60">
        <v>5</v>
      </c>
      <c r="D185" s="61">
        <v>0.21299999999999999</v>
      </c>
      <c r="E185" s="62">
        <v>400</v>
      </c>
      <c r="F185" s="62">
        <f>(D185/0.0245)*E185</f>
        <v>3477.5510204081634</v>
      </c>
      <c r="G185" s="62">
        <f>($F$185-F185)/$F$185*100</f>
        <v>0</v>
      </c>
      <c r="H185" s="61">
        <v>6.1289999999999996</v>
      </c>
    </row>
    <row r="186" spans="2:8">
      <c r="B186" s="59" t="s">
        <v>194</v>
      </c>
      <c r="C186" s="60">
        <v>5</v>
      </c>
      <c r="D186" s="61">
        <v>0.16</v>
      </c>
      <c r="E186" s="62">
        <v>400</v>
      </c>
      <c r="F186" s="62">
        <f>(D186/0.0245)*E186</f>
        <v>2612.2448979591836</v>
      </c>
      <c r="G186" s="62">
        <f>($F$185-F186)/$F$185*100</f>
        <v>24.882629107981224</v>
      </c>
      <c r="H186" s="61">
        <v>5.133</v>
      </c>
    </row>
    <row r="187" spans="2:8">
      <c r="B187" s="59" t="s">
        <v>195</v>
      </c>
      <c r="C187" s="60">
        <v>15</v>
      </c>
      <c r="D187" s="61">
        <v>0.14000000000000001</v>
      </c>
      <c r="E187" s="62">
        <v>400</v>
      </c>
      <c r="F187" s="62">
        <f>(D187/0.0245)*E187</f>
        <v>2285.7142857142858</v>
      </c>
      <c r="G187" s="62">
        <f>($F$185-F187)/$F$185*100</f>
        <v>34.272300469483568</v>
      </c>
      <c r="H187" s="61">
        <v>5.6139999999999999</v>
      </c>
    </row>
    <row r="188" spans="2:8">
      <c r="B188" s="59" t="s">
        <v>192</v>
      </c>
      <c r="C188" s="60">
        <v>15</v>
      </c>
      <c r="D188" s="61">
        <v>0.19500000000000001</v>
      </c>
      <c r="E188" s="62">
        <v>400</v>
      </c>
      <c r="F188" s="62">
        <f>(D188/0.0245)*E188</f>
        <v>3183.6734693877552</v>
      </c>
      <c r="G188" s="62">
        <f>($F$185-F188)/$F$185*100</f>
        <v>8.4507042253521139</v>
      </c>
      <c r="H188" s="65">
        <v>4.7110000000000003</v>
      </c>
    </row>
    <row r="189" spans="2:8">
      <c r="B189" s="59" t="s">
        <v>193</v>
      </c>
      <c r="C189" s="60">
        <v>5</v>
      </c>
      <c r="D189" s="61">
        <v>0</v>
      </c>
      <c r="E189" s="62">
        <v>0</v>
      </c>
      <c r="F189" s="62">
        <v>0</v>
      </c>
      <c r="G189" s="62">
        <v>0</v>
      </c>
      <c r="H189" s="64">
        <v>5.9909999999999997</v>
      </c>
    </row>
    <row r="193" spans="1:13">
      <c r="B193" s="37"/>
      <c r="C193" s="37"/>
      <c r="D193" s="233" t="s">
        <v>183</v>
      </c>
      <c r="E193" s="233"/>
      <c r="F193" s="233"/>
      <c r="G193" s="233"/>
      <c r="H193" s="37"/>
      <c r="M193" s="11"/>
    </row>
    <row r="194" spans="1:13">
      <c r="B194" s="56"/>
      <c r="C194" s="56"/>
      <c r="D194" s="234" t="s">
        <v>99</v>
      </c>
      <c r="E194" s="234"/>
      <c r="F194" s="234"/>
      <c r="G194" s="234"/>
      <c r="H194" s="37"/>
    </row>
    <row r="195" spans="1:13" s="11" customFormat="1">
      <c r="A195"/>
      <c r="B195" s="57" t="s">
        <v>56</v>
      </c>
      <c r="C195" s="57" t="s">
        <v>185</v>
      </c>
      <c r="D195" s="58" t="s">
        <v>186</v>
      </c>
      <c r="E195" s="58" t="s">
        <v>187</v>
      </c>
      <c r="F195" s="58" t="s">
        <v>188</v>
      </c>
      <c r="G195" s="58" t="s">
        <v>189</v>
      </c>
      <c r="H195" s="58" t="s">
        <v>3</v>
      </c>
      <c r="I195"/>
      <c r="J195"/>
      <c r="M195"/>
    </row>
    <row r="196" spans="1:13">
      <c r="B196" s="59" t="s">
        <v>190</v>
      </c>
      <c r="C196" s="60">
        <v>5</v>
      </c>
      <c r="D196" s="61">
        <v>0.42699999999999999</v>
      </c>
      <c r="E196" s="62">
        <v>100</v>
      </c>
      <c r="F196" s="62">
        <f>(D196/0.0245)*E196</f>
        <v>1742.8571428571427</v>
      </c>
      <c r="G196" s="62">
        <f>($F$196-F196)/$F$196*100</f>
        <v>0</v>
      </c>
      <c r="H196" s="61">
        <v>8.2609999999999992</v>
      </c>
    </row>
    <row r="197" spans="1:13">
      <c r="B197" s="59" t="s">
        <v>194</v>
      </c>
      <c r="C197" s="60">
        <v>5</v>
      </c>
      <c r="D197" s="61">
        <v>0.26900000000000002</v>
      </c>
      <c r="E197" s="62">
        <v>100</v>
      </c>
      <c r="F197" s="62">
        <f>(D197/0.0245)*E197</f>
        <v>1097.9591836734694</v>
      </c>
      <c r="G197" s="170">
        <f>($F$196-F197)/$F$196*100</f>
        <v>37.002341920374697</v>
      </c>
      <c r="H197" s="61">
        <v>7.8209999999999997</v>
      </c>
    </row>
    <row r="198" spans="1:13">
      <c r="B198" s="59" t="s">
        <v>195</v>
      </c>
      <c r="C198" s="60">
        <v>15</v>
      </c>
      <c r="D198" s="61">
        <v>0.13700000000000001</v>
      </c>
      <c r="E198" s="62">
        <v>100</v>
      </c>
      <c r="F198" s="62">
        <f>(D198/0.0245)*E198</f>
        <v>559.18367346938783</v>
      </c>
      <c r="G198" s="170">
        <f>($F$196-F198)/$F$196*100</f>
        <v>67.915690866510531</v>
      </c>
      <c r="H198" s="61">
        <v>7.8319999999999999</v>
      </c>
    </row>
    <row r="199" spans="1:13">
      <c r="B199" s="59" t="s">
        <v>192</v>
      </c>
      <c r="C199" s="60">
        <v>15</v>
      </c>
      <c r="D199" s="61">
        <v>0.39</v>
      </c>
      <c r="E199" s="62">
        <v>100</v>
      </c>
      <c r="F199" s="62">
        <f>(D199/0.0245)*E199</f>
        <v>1591.8367346938776</v>
      </c>
      <c r="G199" s="62">
        <f>($F$196-F199)/$F$196*100</f>
        <v>8.6651053864168492</v>
      </c>
      <c r="H199" s="65">
        <v>7.9029999999999996</v>
      </c>
    </row>
    <row r="200" spans="1:13">
      <c r="B200" s="59" t="s">
        <v>193</v>
      </c>
      <c r="C200" s="60">
        <v>5</v>
      </c>
      <c r="D200" s="61">
        <v>0</v>
      </c>
      <c r="E200" s="62">
        <v>0</v>
      </c>
      <c r="F200" s="62">
        <v>0</v>
      </c>
      <c r="G200" s="62">
        <v>0</v>
      </c>
      <c r="H200" s="64">
        <v>7.79</v>
      </c>
    </row>
    <row r="204" spans="1:13">
      <c r="B204" s="37"/>
      <c r="C204" s="37"/>
      <c r="D204" s="233" t="s">
        <v>183</v>
      </c>
      <c r="E204" s="233"/>
      <c r="F204" s="233"/>
      <c r="G204" s="233"/>
      <c r="H204" s="37"/>
    </row>
    <row r="205" spans="1:13">
      <c r="B205" s="56"/>
      <c r="C205" s="56"/>
      <c r="D205" s="234" t="s">
        <v>102</v>
      </c>
      <c r="E205" s="234"/>
      <c r="F205" s="234"/>
      <c r="G205" s="234"/>
      <c r="H205" s="37"/>
    </row>
    <row r="206" spans="1:13">
      <c r="B206" s="57" t="s">
        <v>56</v>
      </c>
      <c r="C206" s="57" t="s">
        <v>185</v>
      </c>
      <c r="D206" s="58" t="s">
        <v>186</v>
      </c>
      <c r="E206" s="58" t="s">
        <v>187</v>
      </c>
      <c r="F206" s="58" t="s">
        <v>188</v>
      </c>
      <c r="G206" s="58" t="s">
        <v>189</v>
      </c>
      <c r="H206" s="58" t="s">
        <v>3</v>
      </c>
    </row>
    <row r="207" spans="1:13">
      <c r="B207" s="59" t="s">
        <v>190</v>
      </c>
      <c r="C207" s="60">
        <v>5</v>
      </c>
      <c r="D207" s="61">
        <v>0.39800000000000002</v>
      </c>
      <c r="E207" s="62">
        <v>100</v>
      </c>
      <c r="F207" s="62">
        <f>(D207/0.0245)*E207</f>
        <v>1624.4897959183675</v>
      </c>
      <c r="G207" s="62">
        <f>($F$207-F207)/$F$207*100</f>
        <v>0</v>
      </c>
      <c r="H207" s="61">
        <v>8.2609999999999992</v>
      </c>
    </row>
    <row r="208" spans="1:13">
      <c r="B208" s="59" t="s">
        <v>194</v>
      </c>
      <c r="C208" s="60">
        <v>5</v>
      </c>
      <c r="D208" s="61">
        <v>0.17399999999999999</v>
      </c>
      <c r="E208" s="62">
        <v>100</v>
      </c>
      <c r="F208" s="62">
        <f>(D208/0.0245)*E208</f>
        <v>710.20408163265301</v>
      </c>
      <c r="G208" s="62">
        <f>($F$207-F208)/$F$207*100</f>
        <v>56.281407035175889</v>
      </c>
      <c r="H208" s="61">
        <v>6.72</v>
      </c>
    </row>
    <row r="209" spans="2:8">
      <c r="B209" s="59" t="s">
        <v>195</v>
      </c>
      <c r="C209" s="60">
        <v>15</v>
      </c>
      <c r="D209" s="61">
        <v>0.152</v>
      </c>
      <c r="E209" s="62">
        <v>100</v>
      </c>
      <c r="F209" s="62">
        <f>(D209/0.0245)*E209</f>
        <v>620.40816326530614</v>
      </c>
      <c r="G209" s="62">
        <f>($F$207-F209)/$F$207*100</f>
        <v>61.809045226130657</v>
      </c>
      <c r="H209" s="61">
        <v>6.766</v>
      </c>
    </row>
    <row r="210" spans="2:8">
      <c r="B210" s="59" t="s">
        <v>192</v>
      </c>
      <c r="C210" s="60">
        <v>15</v>
      </c>
      <c r="D210" s="61">
        <v>0.378</v>
      </c>
      <c r="E210" s="62">
        <v>100</v>
      </c>
      <c r="F210" s="62">
        <f>(D210/0.0245)*E210</f>
        <v>1542.8571428571429</v>
      </c>
      <c r="G210" s="62">
        <f>($F$207-F210)/$F$207*100</f>
        <v>5.0251256281407084</v>
      </c>
      <c r="H210" s="65">
        <v>6.5910000000000002</v>
      </c>
    </row>
    <row r="211" spans="2:8">
      <c r="B211" s="59" t="s">
        <v>193</v>
      </c>
      <c r="C211" s="60">
        <v>5</v>
      </c>
      <c r="D211" s="61">
        <v>0</v>
      </c>
      <c r="E211" s="62">
        <v>0</v>
      </c>
      <c r="F211" s="62">
        <v>0</v>
      </c>
      <c r="G211" s="62"/>
      <c r="H211" s="64">
        <v>7.74</v>
      </c>
    </row>
    <row r="214" spans="2:8">
      <c r="B214" s="37"/>
      <c r="C214" s="37"/>
      <c r="D214" s="233" t="s">
        <v>183</v>
      </c>
      <c r="E214" s="233"/>
      <c r="F214" s="233"/>
      <c r="G214" s="233"/>
      <c r="H214" s="37"/>
    </row>
    <row r="215" spans="2:8">
      <c r="B215" s="56"/>
      <c r="C215" s="56"/>
      <c r="D215" s="234" t="s">
        <v>103</v>
      </c>
      <c r="E215" s="234"/>
      <c r="F215" s="234"/>
      <c r="G215" s="234"/>
      <c r="H215" s="37"/>
    </row>
    <row r="216" spans="2:8">
      <c r="B216" s="57" t="s">
        <v>56</v>
      </c>
      <c r="C216" s="57" t="s">
        <v>185</v>
      </c>
      <c r="D216" s="58" t="s">
        <v>186</v>
      </c>
      <c r="E216" s="58" t="s">
        <v>187</v>
      </c>
      <c r="F216" s="58" t="s">
        <v>188</v>
      </c>
      <c r="G216" s="58" t="s">
        <v>189</v>
      </c>
      <c r="H216" s="58" t="s">
        <v>3</v>
      </c>
    </row>
    <row r="217" spans="2:8">
      <c r="B217" s="59" t="s">
        <v>190</v>
      </c>
      <c r="C217" s="60">
        <v>5</v>
      </c>
      <c r="D217" s="61">
        <v>0.252</v>
      </c>
      <c r="E217" s="62">
        <v>300</v>
      </c>
      <c r="F217" s="62">
        <f>(D217/0.0245)*E217</f>
        <v>3085.7142857142853</v>
      </c>
      <c r="G217" s="62">
        <f>($F$217-F217)/$F$217*100</f>
        <v>0</v>
      </c>
      <c r="H217" s="61">
        <v>8.2609999999999992</v>
      </c>
    </row>
    <row r="218" spans="2:8">
      <c r="B218" s="59" t="s">
        <v>194</v>
      </c>
      <c r="C218" s="60">
        <v>5</v>
      </c>
      <c r="D218" s="61">
        <v>0.159</v>
      </c>
      <c r="E218" s="62">
        <v>300</v>
      </c>
      <c r="F218" s="62">
        <f>(D218/0.0245)*E218</f>
        <v>1946.9387755102039</v>
      </c>
      <c r="G218" s="62">
        <f>($F$217-F218)/$F$217*100</f>
        <v>36.904761904761898</v>
      </c>
      <c r="H218" s="61">
        <v>7.2859999999999996</v>
      </c>
    </row>
    <row r="219" spans="2:8">
      <c r="B219" s="59" t="s">
        <v>195</v>
      </c>
      <c r="C219" s="60">
        <v>15</v>
      </c>
      <c r="D219" s="61">
        <v>0.154</v>
      </c>
      <c r="E219" s="62">
        <v>300</v>
      </c>
      <c r="F219" s="62">
        <f>(D219/0.0245)*E219</f>
        <v>1885.7142857142858</v>
      </c>
      <c r="G219" s="62">
        <f>($F$217-F219)/$F$217*100</f>
        <v>38.888888888888879</v>
      </c>
      <c r="H219" s="61">
        <v>7.3540000000000001</v>
      </c>
    </row>
    <row r="220" spans="2:8">
      <c r="B220" s="59" t="s">
        <v>192</v>
      </c>
      <c r="C220" s="60">
        <v>15</v>
      </c>
      <c r="D220" s="61">
        <v>0.248</v>
      </c>
      <c r="E220" s="62">
        <v>300</v>
      </c>
      <c r="F220" s="62">
        <f>(D220/0.0245)*E220</f>
        <v>3036.7346938775509</v>
      </c>
      <c r="G220" s="62">
        <f>($F$217-F220)/$F$217*100</f>
        <v>1.5873015873015803</v>
      </c>
      <c r="H220" s="65">
        <v>7.14</v>
      </c>
    </row>
    <row r="221" spans="2:8">
      <c r="B221" s="59" t="s">
        <v>193</v>
      </c>
      <c r="C221" s="60">
        <v>5</v>
      </c>
      <c r="D221" s="61">
        <v>0</v>
      </c>
      <c r="E221" s="62">
        <v>0</v>
      </c>
      <c r="F221" s="62">
        <v>0</v>
      </c>
      <c r="G221" s="62"/>
      <c r="H221" s="64">
        <v>7.7290000000000001</v>
      </c>
    </row>
    <row r="224" spans="2:8">
      <c r="B224" s="37"/>
      <c r="C224" s="37"/>
      <c r="D224" s="233" t="s">
        <v>183</v>
      </c>
      <c r="E224" s="233"/>
      <c r="F224" s="233"/>
      <c r="G224" s="233"/>
      <c r="H224" s="37"/>
    </row>
    <row r="225" spans="2:8">
      <c r="B225" s="56"/>
      <c r="C225" s="56"/>
      <c r="D225" s="234" t="s">
        <v>104</v>
      </c>
      <c r="E225" s="234"/>
      <c r="F225" s="234"/>
      <c r="G225" s="234"/>
      <c r="H225" s="37"/>
    </row>
    <row r="226" spans="2:8">
      <c r="B226" s="57" t="s">
        <v>56</v>
      </c>
      <c r="C226" s="57" t="s">
        <v>185</v>
      </c>
      <c r="D226" s="58" t="s">
        <v>186</v>
      </c>
      <c r="E226" s="58" t="s">
        <v>187</v>
      </c>
      <c r="F226" s="58" t="s">
        <v>188</v>
      </c>
      <c r="G226" s="58" t="s">
        <v>189</v>
      </c>
      <c r="H226" s="58" t="s">
        <v>3</v>
      </c>
    </row>
    <row r="227" spans="2:8">
      <c r="B227" s="59" t="s">
        <v>190</v>
      </c>
      <c r="C227" s="60">
        <v>5</v>
      </c>
      <c r="D227" s="61">
        <v>0.3</v>
      </c>
      <c r="E227" s="62">
        <v>400</v>
      </c>
      <c r="F227" s="62">
        <f>(D227/0.0245)*E227</f>
        <v>4897.9591836734689</v>
      </c>
      <c r="G227" s="62">
        <f>($F$227-F227)/$F$227*100</f>
        <v>0</v>
      </c>
      <c r="H227" s="61">
        <v>8.1829999999999998</v>
      </c>
    </row>
    <row r="228" spans="2:8">
      <c r="B228" s="59" t="s">
        <v>194</v>
      </c>
      <c r="C228" s="60">
        <v>5</v>
      </c>
      <c r="D228" s="61">
        <v>0.187</v>
      </c>
      <c r="E228" s="62">
        <v>400</v>
      </c>
      <c r="F228" s="62">
        <f>(D228/0.0245)*E228</f>
        <v>3053.0612244897961</v>
      </c>
      <c r="G228" s="62">
        <f>($F$227-F228)/$F$227*100</f>
        <v>37.666666666666657</v>
      </c>
      <c r="H228" s="61">
        <v>6.6150000000000002</v>
      </c>
    </row>
    <row r="229" spans="2:8">
      <c r="B229" s="59" t="s">
        <v>195</v>
      </c>
      <c r="C229" s="60">
        <v>15</v>
      </c>
      <c r="D229" s="61">
        <v>0.183</v>
      </c>
      <c r="E229" s="62">
        <v>400</v>
      </c>
      <c r="F229" s="62">
        <f>(D229/0.0245)*E229</f>
        <v>2987.7551020408164</v>
      </c>
      <c r="G229" s="62">
        <f>($F$227-F229)/$F$227*100</f>
        <v>38.999999999999993</v>
      </c>
      <c r="H229" s="61">
        <v>6.7480000000000002</v>
      </c>
    </row>
    <row r="230" spans="2:8">
      <c r="B230" s="59" t="s">
        <v>192</v>
      </c>
      <c r="C230" s="60">
        <v>15</v>
      </c>
      <c r="D230" s="61">
        <v>0.29399999999999998</v>
      </c>
      <c r="E230" s="62">
        <v>400</v>
      </c>
      <c r="F230" s="62">
        <f>(D230/0.0245)*E230</f>
        <v>4799.9999999999991</v>
      </c>
      <c r="G230" s="62">
        <f>($F$227-F230)/$F$227*100</f>
        <v>2.0000000000000098</v>
      </c>
      <c r="H230" s="65">
        <v>6.282</v>
      </c>
    </row>
    <row r="231" spans="2:8">
      <c r="B231" s="59" t="s">
        <v>193</v>
      </c>
      <c r="C231" s="60">
        <v>5</v>
      </c>
      <c r="D231" s="61">
        <v>0</v>
      </c>
      <c r="E231" s="62">
        <v>0</v>
      </c>
      <c r="F231" s="62">
        <v>0</v>
      </c>
      <c r="G231" s="62"/>
      <c r="H231" s="64">
        <v>7.5670000000000002</v>
      </c>
    </row>
    <row r="234" spans="2:8">
      <c r="B234" s="37"/>
      <c r="C234" s="37"/>
      <c r="D234" s="233" t="s">
        <v>183</v>
      </c>
      <c r="E234" s="233"/>
      <c r="F234" s="233"/>
      <c r="G234" s="233"/>
      <c r="H234" s="37"/>
    </row>
    <row r="235" spans="2:8">
      <c r="B235" s="56"/>
      <c r="C235" s="56"/>
      <c r="D235" s="234" t="s">
        <v>107</v>
      </c>
      <c r="E235" s="234"/>
      <c r="F235" s="234"/>
      <c r="G235" s="234"/>
      <c r="H235" s="37"/>
    </row>
    <row r="236" spans="2:8">
      <c r="B236" s="57" t="s">
        <v>56</v>
      </c>
      <c r="C236" s="57" t="s">
        <v>185</v>
      </c>
      <c r="D236" s="58" t="s">
        <v>186</v>
      </c>
      <c r="E236" s="58" t="s">
        <v>187</v>
      </c>
      <c r="F236" s="58" t="s">
        <v>188</v>
      </c>
      <c r="G236" s="58" t="s">
        <v>189</v>
      </c>
      <c r="H236" s="58" t="s">
        <v>3</v>
      </c>
    </row>
    <row r="237" spans="2:8">
      <c r="B237" s="59" t="s">
        <v>190</v>
      </c>
      <c r="C237" s="60">
        <v>5</v>
      </c>
      <c r="D237" s="61">
        <v>0.35699999999999998</v>
      </c>
      <c r="E237" s="62">
        <v>400</v>
      </c>
      <c r="F237" s="62">
        <f>(D237/0.0245)*E237</f>
        <v>5828.5714285714275</v>
      </c>
      <c r="G237" s="62">
        <f>($F$237-F237)/$F$237*100</f>
        <v>0</v>
      </c>
      <c r="H237" s="61">
        <v>8.1829999999999998</v>
      </c>
    </row>
    <row r="238" spans="2:8">
      <c r="B238" s="59" t="s">
        <v>194</v>
      </c>
      <c r="C238" s="60">
        <v>5</v>
      </c>
      <c r="D238" s="61">
        <v>0.15</v>
      </c>
      <c r="E238" s="62">
        <v>400</v>
      </c>
      <c r="F238" s="62">
        <f>(D238/0.0245)*E238</f>
        <v>2448.9795918367345</v>
      </c>
      <c r="G238" s="62">
        <f>($F$237-F238)/$F$237*100</f>
        <v>57.983193277310917</v>
      </c>
      <c r="H238" s="61">
        <v>6.6150000000000002</v>
      </c>
    </row>
    <row r="239" spans="2:8">
      <c r="B239" s="59" t="s">
        <v>195</v>
      </c>
      <c r="C239" s="60">
        <v>15</v>
      </c>
      <c r="D239" s="61">
        <v>0.14199999999999999</v>
      </c>
      <c r="E239" s="62">
        <v>400</v>
      </c>
      <c r="F239" s="62">
        <f>(D239/0.0245)*E239</f>
        <v>2318.3673469387754</v>
      </c>
      <c r="G239" s="62">
        <f>($F$237-F239)/$F$237*100</f>
        <v>60.224089635854341</v>
      </c>
      <c r="H239" s="61">
        <v>6.7480000000000002</v>
      </c>
    </row>
    <row r="240" spans="2:8">
      <c r="B240" s="59" t="s">
        <v>192</v>
      </c>
      <c r="C240" s="60">
        <v>15</v>
      </c>
      <c r="D240" s="61">
        <v>0.316</v>
      </c>
      <c r="E240" s="62">
        <v>400</v>
      </c>
      <c r="F240" s="62">
        <f>(D240/0.0245)*E240</f>
        <v>5159.1836734693879</v>
      </c>
      <c r="G240" s="62">
        <f>($F$237-F240)/$F$237*100</f>
        <v>11.484593837534995</v>
      </c>
      <c r="H240" s="65">
        <v>6.282</v>
      </c>
    </row>
    <row r="241" spans="2:8">
      <c r="B241" s="59" t="s">
        <v>193</v>
      </c>
      <c r="C241" s="60">
        <v>5</v>
      </c>
      <c r="D241" s="61">
        <v>0</v>
      </c>
      <c r="E241" s="62">
        <v>0</v>
      </c>
      <c r="F241" s="62">
        <v>0</v>
      </c>
      <c r="G241" s="62"/>
      <c r="H241" s="64">
        <v>7.5670000000000002</v>
      </c>
    </row>
    <row r="244" spans="2:8">
      <c r="B244" s="37"/>
      <c r="C244" s="37"/>
      <c r="D244" s="233" t="s">
        <v>183</v>
      </c>
      <c r="E244" s="233"/>
      <c r="F244" s="233"/>
      <c r="G244" s="233"/>
      <c r="H244" s="37"/>
    </row>
    <row r="245" spans="2:8">
      <c r="B245" s="56"/>
      <c r="C245" s="56"/>
      <c r="D245" s="234" t="s">
        <v>108</v>
      </c>
      <c r="E245" s="234"/>
      <c r="F245" s="234"/>
      <c r="G245" s="234"/>
      <c r="H245" s="37"/>
    </row>
    <row r="246" spans="2:8">
      <c r="B246" s="57" t="s">
        <v>56</v>
      </c>
      <c r="C246" s="57" t="s">
        <v>185</v>
      </c>
      <c r="D246" s="58" t="s">
        <v>186</v>
      </c>
      <c r="E246" s="58" t="s">
        <v>187</v>
      </c>
      <c r="F246" s="58" t="s">
        <v>188</v>
      </c>
      <c r="G246" s="58" t="s">
        <v>189</v>
      </c>
      <c r="H246" s="58" t="s">
        <v>3</v>
      </c>
    </row>
    <row r="247" spans="2:8">
      <c r="B247" s="59" t="s">
        <v>190</v>
      </c>
      <c r="C247" s="60">
        <v>5</v>
      </c>
      <c r="D247" s="71"/>
      <c r="E247" s="62">
        <v>100</v>
      </c>
      <c r="F247" s="62">
        <f>(D247/0.0245)*E247</f>
        <v>0</v>
      </c>
      <c r="G247" s="62" t="e">
        <f>($F$247-F247)/$F$247*100</f>
        <v>#DIV/0!</v>
      </c>
      <c r="H247" s="61">
        <v>3.0070000000000001</v>
      </c>
    </row>
    <row r="248" spans="2:8">
      <c r="B248" s="59" t="s">
        <v>194</v>
      </c>
      <c r="C248" s="60">
        <v>5</v>
      </c>
      <c r="D248" s="71"/>
      <c r="E248" s="62">
        <v>100</v>
      </c>
      <c r="F248" s="62">
        <f>(D248/0.0245)*E248</f>
        <v>0</v>
      </c>
      <c r="G248" s="62" t="e">
        <f>($F$247-F248)/$F$247*100</f>
        <v>#DIV/0!</v>
      </c>
      <c r="H248" s="61">
        <v>3.0409999999999999</v>
      </c>
    </row>
    <row r="249" spans="2:8">
      <c r="B249" s="59" t="s">
        <v>195</v>
      </c>
      <c r="C249" s="60">
        <v>15</v>
      </c>
      <c r="D249" s="71"/>
      <c r="E249" s="62">
        <v>100</v>
      </c>
      <c r="F249" s="62">
        <f>(D249/0.0245)*E249</f>
        <v>0</v>
      </c>
      <c r="G249" s="62" t="e">
        <f>($F$247-F249)/$F$247*100</f>
        <v>#DIV/0!</v>
      </c>
      <c r="H249" s="61">
        <v>3.0539999999999998</v>
      </c>
    </row>
    <row r="250" spans="2:8">
      <c r="B250" s="59" t="s">
        <v>192</v>
      </c>
      <c r="C250" s="60">
        <v>15</v>
      </c>
      <c r="D250" s="71"/>
      <c r="E250" s="62">
        <v>100</v>
      </c>
      <c r="F250" s="62">
        <f>(D250/0.0245)*E250</f>
        <v>0</v>
      </c>
      <c r="G250" s="62" t="e">
        <f>($F$247-F250)/$F$247*100</f>
        <v>#DIV/0!</v>
      </c>
      <c r="H250" s="65">
        <v>2.972</v>
      </c>
    </row>
    <row r="251" spans="2:8">
      <c r="B251" s="59" t="s">
        <v>193</v>
      </c>
      <c r="C251" s="60">
        <v>5</v>
      </c>
      <c r="D251" s="71">
        <v>0</v>
      </c>
      <c r="E251" s="62">
        <v>100</v>
      </c>
      <c r="F251" s="62">
        <v>0</v>
      </c>
      <c r="G251" s="62"/>
      <c r="H251" s="64">
        <v>0</v>
      </c>
    </row>
    <row r="255" spans="2:8">
      <c r="B255" s="37"/>
      <c r="C255" s="37"/>
      <c r="D255" s="233" t="s">
        <v>183</v>
      </c>
      <c r="E255" s="233"/>
      <c r="F255" s="233"/>
      <c r="G255" s="233"/>
      <c r="H255" s="37"/>
    </row>
    <row r="256" spans="2:8">
      <c r="B256" s="56"/>
      <c r="C256" s="56"/>
      <c r="D256" s="234" t="s">
        <v>109</v>
      </c>
      <c r="E256" s="234"/>
      <c r="F256" s="234"/>
      <c r="G256" s="234"/>
      <c r="H256" s="37"/>
    </row>
    <row r="257" spans="2:8">
      <c r="B257" s="57" t="s">
        <v>56</v>
      </c>
      <c r="C257" s="57" t="s">
        <v>185</v>
      </c>
      <c r="D257" s="58" t="s">
        <v>186</v>
      </c>
      <c r="E257" s="58" t="s">
        <v>187</v>
      </c>
      <c r="F257" s="58" t="s">
        <v>188</v>
      </c>
      <c r="G257" s="58" t="s">
        <v>189</v>
      </c>
      <c r="H257" s="58" t="s">
        <v>3</v>
      </c>
    </row>
    <row r="258" spans="2:8">
      <c r="B258" s="59" t="s">
        <v>190</v>
      </c>
      <c r="C258" s="60">
        <v>5</v>
      </c>
      <c r="D258" s="61">
        <v>0.33700000000000002</v>
      </c>
      <c r="E258" s="62">
        <v>400</v>
      </c>
      <c r="F258" s="62">
        <f>(D258/0.0245)*E258</f>
        <v>5502.0408163265311</v>
      </c>
      <c r="G258" s="62">
        <f>($F$258-F258)/$F$258*100</f>
        <v>0</v>
      </c>
      <c r="H258" s="61">
        <v>3.0070000000000001</v>
      </c>
    </row>
    <row r="259" spans="2:8">
      <c r="B259" s="59" t="s">
        <v>194</v>
      </c>
      <c r="C259" s="60">
        <v>5</v>
      </c>
      <c r="D259" s="61">
        <v>0.251</v>
      </c>
      <c r="E259" s="62">
        <v>400</v>
      </c>
      <c r="F259" s="62">
        <f>(D259/0.0245)*E259</f>
        <v>4097.9591836734689</v>
      </c>
      <c r="G259" s="62">
        <f>($F$258-F259)/$F$258*100</f>
        <v>25.51928783382791</v>
      </c>
      <c r="H259" s="61">
        <v>3.0179999999999998</v>
      </c>
    </row>
    <row r="260" spans="2:8">
      <c r="B260" s="59" t="s">
        <v>195</v>
      </c>
      <c r="C260" s="60">
        <v>15</v>
      </c>
      <c r="D260" s="61">
        <v>0.247</v>
      </c>
      <c r="E260" s="62">
        <v>400</v>
      </c>
      <c r="F260" s="62">
        <f>(D260/0.0245)*E260</f>
        <v>4032.6530612244896</v>
      </c>
      <c r="G260" s="62">
        <f>($F$258-F260)/$F$258*100</f>
        <v>26.706231454005941</v>
      </c>
      <c r="H260" s="61">
        <v>3.0419999999999998</v>
      </c>
    </row>
    <row r="261" spans="2:8">
      <c r="B261" s="59" t="s">
        <v>192</v>
      </c>
      <c r="C261" s="60">
        <v>15</v>
      </c>
      <c r="D261" s="61">
        <v>0.30099999999999999</v>
      </c>
      <c r="E261" s="62">
        <v>400</v>
      </c>
      <c r="F261" s="62">
        <f>(D261/0.0245)*E261</f>
        <v>4914.2857142857138</v>
      </c>
      <c r="G261" s="62">
        <f>($F$258-F261)/$F$258*100</f>
        <v>10.682492581602391</v>
      </c>
      <c r="H261" s="65">
        <v>2.94</v>
      </c>
    </row>
    <row r="262" spans="2:8">
      <c r="B262" s="59" t="s">
        <v>193</v>
      </c>
      <c r="C262" s="60">
        <v>5</v>
      </c>
      <c r="D262" s="61">
        <v>0</v>
      </c>
      <c r="E262" s="62">
        <v>100</v>
      </c>
      <c r="F262" s="62">
        <v>0</v>
      </c>
      <c r="G262" s="62"/>
      <c r="H262" s="64">
        <v>0</v>
      </c>
    </row>
    <row r="266" spans="2:8">
      <c r="B266" s="37"/>
      <c r="C266" s="37"/>
      <c r="D266" s="233" t="s">
        <v>183</v>
      </c>
      <c r="E266" s="233"/>
      <c r="F266" s="233"/>
      <c r="G266" s="233"/>
      <c r="H266" s="37"/>
    </row>
    <row r="267" spans="2:8">
      <c r="B267" s="56"/>
      <c r="C267" s="56"/>
      <c r="D267" s="234" t="s">
        <v>111</v>
      </c>
      <c r="E267" s="234"/>
      <c r="F267" s="234"/>
      <c r="G267" s="234"/>
      <c r="H267" s="37"/>
    </row>
    <row r="268" spans="2:8">
      <c r="B268" s="57" t="s">
        <v>56</v>
      </c>
      <c r="C268" s="57" t="s">
        <v>185</v>
      </c>
      <c r="D268" s="58" t="s">
        <v>186</v>
      </c>
      <c r="E268" s="58" t="s">
        <v>187</v>
      </c>
      <c r="F268" s="58" t="s">
        <v>188</v>
      </c>
      <c r="G268" s="58" t="s">
        <v>189</v>
      </c>
      <c r="H268" s="58" t="s">
        <v>3</v>
      </c>
    </row>
    <row r="269" spans="2:8">
      <c r="B269" s="59" t="s">
        <v>190</v>
      </c>
      <c r="C269" s="60">
        <v>5</v>
      </c>
      <c r="D269" s="61">
        <v>0.26779999999999998</v>
      </c>
      <c r="E269" s="62">
        <v>400</v>
      </c>
      <c r="F269" s="62">
        <f>(D269/0.0245)*E269</f>
        <v>4372.2448979591827</v>
      </c>
      <c r="G269" s="62">
        <f>($F$269-F269)/$F$269*100</f>
        <v>0</v>
      </c>
      <c r="H269" s="61">
        <v>3.0070000000000001</v>
      </c>
    </row>
    <row r="270" spans="2:8">
      <c r="B270" s="59" t="s">
        <v>194</v>
      </c>
      <c r="C270" s="60">
        <v>5</v>
      </c>
      <c r="D270" s="61">
        <v>0.247</v>
      </c>
      <c r="E270" s="62">
        <v>400</v>
      </c>
      <c r="F270" s="62">
        <f>(D270/0.0245)*E270</f>
        <v>4032.6530612244896</v>
      </c>
      <c r="G270" s="62">
        <f>($F$269-F270)/$F$269*100</f>
        <v>7.7669902912621183</v>
      </c>
      <c r="H270" s="61">
        <v>2.492</v>
      </c>
    </row>
    <row r="271" spans="2:8">
      <c r="B271" s="59" t="s">
        <v>195</v>
      </c>
      <c r="C271" s="60">
        <v>15</v>
      </c>
      <c r="D271" s="61">
        <v>0.19900000000000001</v>
      </c>
      <c r="E271" s="62">
        <v>400</v>
      </c>
      <c r="F271" s="62">
        <f>(D271/0.0245)*E271</f>
        <v>3248.9795918367349</v>
      </c>
      <c r="G271" s="62">
        <f>($F$269-F271)/$F$269*100</f>
        <v>25.690814040328579</v>
      </c>
      <c r="H271" s="61">
        <v>2.4969999999999999</v>
      </c>
    </row>
    <row r="272" spans="2:8">
      <c r="B272" s="59" t="s">
        <v>192</v>
      </c>
      <c r="C272" s="60">
        <v>15</v>
      </c>
      <c r="D272" s="61">
        <v>0.23899999999999999</v>
      </c>
      <c r="E272" s="62">
        <v>400</v>
      </c>
      <c r="F272" s="62">
        <f>(D272/0.0245)*E272</f>
        <v>3902.0408163265301</v>
      </c>
      <c r="G272" s="62">
        <f>($F$269-F272)/$F$269*100</f>
        <v>10.754294249439871</v>
      </c>
      <c r="H272" s="65">
        <v>2.4649999999999999</v>
      </c>
    </row>
    <row r="273" spans="2:8">
      <c r="B273" s="59" t="s">
        <v>193</v>
      </c>
      <c r="C273" s="60">
        <v>5</v>
      </c>
      <c r="D273" s="61">
        <v>0</v>
      </c>
      <c r="E273" s="62">
        <v>400</v>
      </c>
      <c r="F273" s="62">
        <v>0</v>
      </c>
      <c r="G273" s="62"/>
      <c r="H273" s="64">
        <v>0</v>
      </c>
    </row>
    <row r="276" spans="2:8">
      <c r="B276" s="37"/>
      <c r="C276" s="37"/>
      <c r="D276" s="233" t="s">
        <v>183</v>
      </c>
      <c r="E276" s="233"/>
      <c r="F276" s="233"/>
      <c r="G276" s="233"/>
      <c r="H276" s="37"/>
    </row>
    <row r="277" spans="2:8">
      <c r="B277" s="56"/>
      <c r="C277" s="56"/>
      <c r="D277" s="234" t="s">
        <v>196</v>
      </c>
      <c r="E277" s="234"/>
      <c r="F277" s="234"/>
      <c r="G277" s="234"/>
      <c r="H277" s="37"/>
    </row>
    <row r="278" spans="2:8">
      <c r="B278" s="57" t="s">
        <v>56</v>
      </c>
      <c r="C278" s="57" t="s">
        <v>185</v>
      </c>
      <c r="D278" s="58" t="s">
        <v>186</v>
      </c>
      <c r="E278" s="58" t="s">
        <v>187</v>
      </c>
      <c r="F278" s="58" t="s">
        <v>188</v>
      </c>
      <c r="G278" s="58" t="s">
        <v>189</v>
      </c>
      <c r="H278" s="58" t="s">
        <v>3</v>
      </c>
    </row>
    <row r="279" spans="2:8">
      <c r="B279" s="59" t="s">
        <v>190</v>
      </c>
      <c r="C279" s="60">
        <v>5</v>
      </c>
      <c r="D279" s="61">
        <v>0.374</v>
      </c>
      <c r="E279" s="62">
        <v>100</v>
      </c>
      <c r="F279" s="62">
        <f>(D279/0.0245)*E279</f>
        <v>1526.5306122448981</v>
      </c>
      <c r="G279" s="62">
        <f>($F$279-F279)/$F$279*100</f>
        <v>0</v>
      </c>
      <c r="H279" s="61">
        <v>6.048</v>
      </c>
    </row>
    <row r="280" spans="2:8">
      <c r="B280" s="59" t="s">
        <v>194</v>
      </c>
      <c r="C280" s="60">
        <v>5</v>
      </c>
      <c r="D280" s="61">
        <v>0.13900000000000001</v>
      </c>
      <c r="E280" s="62">
        <v>100</v>
      </c>
      <c r="F280" s="62">
        <f>(D280/0.0245)*E280</f>
        <v>567.34693877551024</v>
      </c>
      <c r="G280" s="62">
        <f>($F$279-F280)/$F$279*100</f>
        <v>62.834224598930476</v>
      </c>
      <c r="H280" s="61">
        <v>4.702</v>
      </c>
    </row>
    <row r="281" spans="2:8">
      <c r="B281" s="59" t="s">
        <v>195</v>
      </c>
      <c r="C281" s="60">
        <v>15</v>
      </c>
      <c r="D281" s="61">
        <v>0.10100000000000001</v>
      </c>
      <c r="E281" s="62">
        <v>100</v>
      </c>
      <c r="F281" s="62">
        <f>(D281/0.0245)*E281</f>
        <v>412.24489795918362</v>
      </c>
      <c r="G281" s="62">
        <f>($F$279-F281)/$F$279*100</f>
        <v>72.994652406417117</v>
      </c>
      <c r="H281" s="61">
        <v>4.7519999999999998</v>
      </c>
    </row>
    <row r="282" spans="2:8">
      <c r="B282" s="59" t="s">
        <v>192</v>
      </c>
      <c r="C282" s="60">
        <v>15</v>
      </c>
      <c r="D282" s="61">
        <v>0.34399999999999997</v>
      </c>
      <c r="E282" s="62">
        <v>100</v>
      </c>
      <c r="F282" s="62">
        <f>(D282/0.0245)*E282</f>
        <v>1404.081632653061</v>
      </c>
      <c r="G282" s="62">
        <f>($F$279-F282)/$F$279*100</f>
        <v>8.021390374331574</v>
      </c>
      <c r="H282" s="65">
        <v>4.032</v>
      </c>
    </row>
    <row r="283" spans="2:8">
      <c r="B283" s="59" t="s">
        <v>193</v>
      </c>
      <c r="C283" s="60">
        <v>5</v>
      </c>
      <c r="D283" s="61">
        <v>0</v>
      </c>
      <c r="E283" s="62">
        <v>0</v>
      </c>
      <c r="F283" s="62">
        <v>0</v>
      </c>
      <c r="G283" s="62"/>
      <c r="H283" s="64">
        <v>0</v>
      </c>
    </row>
    <row r="287" spans="2:8">
      <c r="B287" s="37"/>
      <c r="C287" s="37"/>
      <c r="D287" s="233" t="s">
        <v>183</v>
      </c>
      <c r="E287" s="233"/>
      <c r="F287" s="233"/>
      <c r="G287" s="233"/>
      <c r="H287" s="37"/>
    </row>
    <row r="288" spans="2:8">
      <c r="B288" s="56"/>
      <c r="C288" s="56"/>
      <c r="D288" s="234" t="s">
        <v>197</v>
      </c>
      <c r="E288" s="234"/>
      <c r="F288" s="234"/>
      <c r="G288" s="234"/>
      <c r="H288" s="37"/>
    </row>
    <row r="289" spans="2:8">
      <c r="B289" s="57" t="s">
        <v>56</v>
      </c>
      <c r="C289" s="57" t="s">
        <v>185</v>
      </c>
      <c r="D289" s="58" t="s">
        <v>186</v>
      </c>
      <c r="E289" s="58" t="s">
        <v>187</v>
      </c>
      <c r="F289" s="58" t="s">
        <v>188</v>
      </c>
      <c r="G289" s="58" t="s">
        <v>189</v>
      </c>
      <c r="H289" s="58" t="s">
        <v>3</v>
      </c>
    </row>
    <row r="290" spans="2:8">
      <c r="B290" s="59" t="s">
        <v>190</v>
      </c>
      <c r="C290" s="60">
        <v>5</v>
      </c>
      <c r="D290" s="61">
        <v>0.37</v>
      </c>
      <c r="E290" s="62">
        <v>300</v>
      </c>
      <c r="F290" s="62">
        <f>(D290/0.0245)*E290</f>
        <v>4530.6122448979595</v>
      </c>
      <c r="G290" s="62">
        <f>($F$290-F290)/$F$290*100</f>
        <v>0</v>
      </c>
      <c r="H290" s="61">
        <v>6.048</v>
      </c>
    </row>
    <row r="291" spans="2:8">
      <c r="B291" s="59" t="s">
        <v>194</v>
      </c>
      <c r="C291" s="60">
        <v>5</v>
      </c>
      <c r="D291" s="61">
        <v>0.20300000000000001</v>
      </c>
      <c r="E291" s="62">
        <v>300</v>
      </c>
      <c r="F291" s="62">
        <f>(D291/0.0245)*E291</f>
        <v>2485.7142857142858</v>
      </c>
      <c r="G291" s="62">
        <f>($F$290-F291)/$F$290*100</f>
        <v>45.135135135135137</v>
      </c>
      <c r="H291" s="61">
        <v>4.5839999999999996</v>
      </c>
    </row>
    <row r="292" spans="2:8">
      <c r="B292" s="59" t="s">
        <v>195</v>
      </c>
      <c r="C292" s="60">
        <v>15</v>
      </c>
      <c r="D292" s="61">
        <v>0.114</v>
      </c>
      <c r="E292" s="62">
        <v>300</v>
      </c>
      <c r="F292" s="62">
        <f>(D292/0.0245)*E292</f>
        <v>1395.9183673469388</v>
      </c>
      <c r="G292" s="62">
        <f>($F$290-F292)/$F$290*100</f>
        <v>69.189189189189193</v>
      </c>
      <c r="H292" s="61">
        <v>4.7480000000000002</v>
      </c>
    </row>
    <row r="293" spans="2:8">
      <c r="B293" s="59" t="s">
        <v>192</v>
      </c>
      <c r="C293" s="60">
        <v>15</v>
      </c>
      <c r="D293" s="61">
        <v>0.26500000000000001</v>
      </c>
      <c r="E293" s="62">
        <v>300</v>
      </c>
      <c r="F293" s="62">
        <f>(D293/0.0245)*E293</f>
        <v>3244.8979591836737</v>
      </c>
      <c r="G293" s="62">
        <f>($F$290-F293)/$F$290*100</f>
        <v>28.378378378378379</v>
      </c>
      <c r="H293" s="65">
        <v>4.085</v>
      </c>
    </row>
    <row r="294" spans="2:8">
      <c r="B294" s="59" t="s">
        <v>193</v>
      </c>
      <c r="C294" s="60">
        <v>5</v>
      </c>
      <c r="D294" s="61">
        <v>0</v>
      </c>
      <c r="E294" s="62">
        <v>300</v>
      </c>
      <c r="F294" s="62">
        <v>0</v>
      </c>
      <c r="G294" s="62"/>
      <c r="H294" s="64">
        <v>6.423</v>
      </c>
    </row>
  </sheetData>
  <mergeCells count="56">
    <mergeCell ref="D276:G276"/>
    <mergeCell ref="D277:G277"/>
    <mergeCell ref="D287:G287"/>
    <mergeCell ref="D288:G288"/>
    <mergeCell ref="D224:G224"/>
    <mergeCell ref="D225:G225"/>
    <mergeCell ref="D234:G234"/>
    <mergeCell ref="D235:G235"/>
    <mergeCell ref="D267:G267"/>
    <mergeCell ref="D244:G244"/>
    <mergeCell ref="D245:G245"/>
    <mergeCell ref="D255:G255"/>
    <mergeCell ref="D256:G256"/>
    <mergeCell ref="D266:G266"/>
    <mergeCell ref="D194:G194"/>
    <mergeCell ref="D204:G204"/>
    <mergeCell ref="D205:G205"/>
    <mergeCell ref="D214:G214"/>
    <mergeCell ref="D215:G215"/>
    <mergeCell ref="D171:G171"/>
    <mergeCell ref="D172:G172"/>
    <mergeCell ref="D182:G182"/>
    <mergeCell ref="D183:G183"/>
    <mergeCell ref="D193:G193"/>
    <mergeCell ref="D118:G118"/>
    <mergeCell ref="D128:G128"/>
    <mergeCell ref="D129:G129"/>
    <mergeCell ref="D139:G139"/>
    <mergeCell ref="D4:G4"/>
    <mergeCell ref="D3:G3"/>
    <mergeCell ref="D14:G14"/>
    <mergeCell ref="D56:G56"/>
    <mergeCell ref="D57:G57"/>
    <mergeCell ref="D46:G46"/>
    <mergeCell ref="D26:G26"/>
    <mergeCell ref="D34:G34"/>
    <mergeCell ref="D35:G35"/>
    <mergeCell ref="D15:G15"/>
    <mergeCell ref="D25:G25"/>
    <mergeCell ref="D45:G45"/>
    <mergeCell ref="D149:G149"/>
    <mergeCell ref="D150:G150"/>
    <mergeCell ref="D160:G160"/>
    <mergeCell ref="D161:G161"/>
    <mergeCell ref="D66:G66"/>
    <mergeCell ref="D67:G67"/>
    <mergeCell ref="D76:G76"/>
    <mergeCell ref="D77:G77"/>
    <mergeCell ref="D108:G108"/>
    <mergeCell ref="D86:G86"/>
    <mergeCell ref="D87:G87"/>
    <mergeCell ref="D97:G97"/>
    <mergeCell ref="D98:G98"/>
    <mergeCell ref="D107:G107"/>
    <mergeCell ref="D140:G140"/>
    <mergeCell ref="D117:G11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U45"/>
  <sheetViews>
    <sheetView tabSelected="1" topLeftCell="H40" zoomScale="58" zoomScaleNormal="58" workbookViewId="0">
      <selection activeCell="C34" sqref="C34"/>
    </sheetView>
  </sheetViews>
  <sheetFormatPr defaultColWidth="11.42578125" defaultRowHeight="15"/>
  <cols>
    <col min="2" max="2" width="20.140625" bestFit="1" customWidth="1"/>
    <col min="3" max="3" width="21.28515625" bestFit="1" customWidth="1"/>
    <col min="4" max="4" width="19.7109375" bestFit="1" customWidth="1"/>
    <col min="8" max="8" width="14" bestFit="1" customWidth="1"/>
    <col min="10" max="10" width="15.85546875" bestFit="1" customWidth="1"/>
    <col min="16" max="16" width="25.7109375" bestFit="1" customWidth="1"/>
    <col min="21" max="21" width="11.140625" bestFit="1" customWidth="1"/>
  </cols>
  <sheetData>
    <row r="1" spans="2:21">
      <c r="B1" t="s">
        <v>198</v>
      </c>
      <c r="C1" t="s">
        <v>199</v>
      </c>
    </row>
    <row r="2" spans="2:21">
      <c r="B2" t="s">
        <v>200</v>
      </c>
      <c r="C2" s="145">
        <v>4.4999999999999997E-3</v>
      </c>
    </row>
    <row r="3" spans="2:21">
      <c r="B3" t="s">
        <v>3</v>
      </c>
      <c r="C3">
        <v>3</v>
      </c>
    </row>
    <row r="4" spans="2:21">
      <c r="C4" s="147" t="s">
        <v>3</v>
      </c>
      <c r="D4" s="147">
        <v>6.06</v>
      </c>
      <c r="E4" s="147"/>
    </row>
    <row r="5" spans="2:21">
      <c r="B5" s="148" t="s">
        <v>201</v>
      </c>
      <c r="C5" s="147" t="s">
        <v>202</v>
      </c>
      <c r="D5" s="147">
        <v>1.1579999999999999</v>
      </c>
      <c r="E5" s="147" t="s">
        <v>203</v>
      </c>
    </row>
    <row r="6" spans="2:21">
      <c r="B6" s="146" t="s">
        <v>204</v>
      </c>
      <c r="C6" s="216" t="s">
        <v>72</v>
      </c>
      <c r="D6" s="216"/>
      <c r="E6" s="217" t="s">
        <v>73</v>
      </c>
      <c r="F6" s="217"/>
    </row>
    <row r="7" spans="2:21" ht="48" thickBot="1">
      <c r="B7" s="3" t="s">
        <v>59</v>
      </c>
      <c r="C7" s="3" t="s">
        <v>94</v>
      </c>
      <c r="D7" s="3" t="s">
        <v>60</v>
      </c>
      <c r="E7" s="3" t="s">
        <v>112</v>
      </c>
      <c r="F7" s="3" t="s">
        <v>105</v>
      </c>
      <c r="G7" s="3"/>
      <c r="H7" s="3"/>
      <c r="I7" s="3"/>
      <c r="M7" s="199" t="s">
        <v>205</v>
      </c>
      <c r="N7" s="199" t="s">
        <v>206</v>
      </c>
      <c r="O7" s="199" t="s">
        <v>207</v>
      </c>
      <c r="P7" s="199" t="s">
        <v>208</v>
      </c>
      <c r="Q7" s="199" t="s">
        <v>209</v>
      </c>
      <c r="R7" s="199" t="s">
        <v>210</v>
      </c>
      <c r="S7" s="199" t="s">
        <v>211</v>
      </c>
      <c r="T7" s="200" t="s">
        <v>3</v>
      </c>
      <c r="U7" s="200" t="s">
        <v>212</v>
      </c>
    </row>
    <row r="8" spans="2:21" ht="15.75">
      <c r="B8" s="6">
        <v>92</v>
      </c>
      <c r="C8" s="9">
        <v>0</v>
      </c>
      <c r="D8" s="9">
        <v>0</v>
      </c>
      <c r="E8" s="9">
        <v>0</v>
      </c>
      <c r="F8" s="6">
        <v>0</v>
      </c>
      <c r="G8" s="9"/>
      <c r="H8" s="9"/>
      <c r="M8" s="201" t="s">
        <v>213</v>
      </c>
      <c r="N8" s="202">
        <v>203.78</v>
      </c>
      <c r="O8" s="202">
        <v>67.22</v>
      </c>
      <c r="P8" s="202">
        <v>14.1</v>
      </c>
      <c r="Q8" s="202">
        <v>52.38</v>
      </c>
      <c r="R8" s="202">
        <v>51.686999999999998</v>
      </c>
      <c r="S8" s="202">
        <v>8.0630000000000006</v>
      </c>
      <c r="T8" s="203">
        <v>6.06</v>
      </c>
      <c r="U8" s="203">
        <v>6.06</v>
      </c>
    </row>
    <row r="9" spans="2:21" ht="16.5" thickBot="1">
      <c r="B9" s="6">
        <v>34</v>
      </c>
      <c r="C9" s="9">
        <v>0</v>
      </c>
      <c r="D9" s="9">
        <v>0</v>
      </c>
      <c r="E9" s="9">
        <v>0</v>
      </c>
      <c r="F9" s="6">
        <v>0</v>
      </c>
      <c r="G9" s="3"/>
      <c r="H9" s="9"/>
      <c r="M9" s="199" t="s">
        <v>214</v>
      </c>
      <c r="N9" s="204">
        <v>197.738</v>
      </c>
      <c r="O9" s="204" t="s">
        <v>215</v>
      </c>
      <c r="P9" s="204">
        <v>6.3319999999999999</v>
      </c>
      <c r="Q9" s="204">
        <v>48.435000000000002</v>
      </c>
      <c r="R9" s="204">
        <v>18.609000000000002</v>
      </c>
      <c r="S9" s="204">
        <v>31.998999999999999</v>
      </c>
      <c r="T9" s="205">
        <v>5.61</v>
      </c>
      <c r="U9" s="205">
        <v>5.61</v>
      </c>
    </row>
    <row r="10" spans="2:21">
      <c r="B10" s="6">
        <v>67</v>
      </c>
      <c r="C10" s="9">
        <v>0</v>
      </c>
      <c r="D10" s="9">
        <v>0</v>
      </c>
      <c r="E10" s="9">
        <v>0</v>
      </c>
      <c r="F10" s="6">
        <v>0</v>
      </c>
      <c r="G10" s="9"/>
      <c r="H10" s="9"/>
    </row>
    <row r="11" spans="2:21" ht="15.75">
      <c r="B11" s="7">
        <f>AVERAGE(B8:B10)</f>
        <v>64.333333333333329</v>
      </c>
      <c r="C11" s="7">
        <f>AVERAGE(C8:C10)</f>
        <v>0</v>
      </c>
      <c r="D11" s="7">
        <f>AVERAGE(D8:D10)</f>
        <v>0</v>
      </c>
      <c r="E11" s="7">
        <f>AVERAGE(E8:E10)</f>
        <v>0</v>
      </c>
      <c r="F11" s="7">
        <f>AVERAGE(F8:F10)</f>
        <v>0</v>
      </c>
    </row>
    <row r="12" spans="2:21">
      <c r="B12" s="39">
        <f>(B11*10^5)*10</f>
        <v>64333333.333333328</v>
      </c>
      <c r="C12" s="39">
        <f>(C11*10^1)*10</f>
        <v>0</v>
      </c>
      <c r="D12" s="39">
        <f>(D11*10^4)*10</f>
        <v>0</v>
      </c>
      <c r="E12" s="39">
        <f>(E11*10^4)*10</f>
        <v>0</v>
      </c>
      <c r="F12" s="39">
        <f>(F11*10^4)*10</f>
        <v>0</v>
      </c>
    </row>
    <row r="13" spans="2:21" ht="15.75">
      <c r="B13" s="40">
        <f>B12*100</f>
        <v>6433333333.333333</v>
      </c>
      <c r="C13" s="40">
        <f>C12*100</f>
        <v>0</v>
      </c>
      <c r="D13" s="40">
        <f>D12*100</f>
        <v>0</v>
      </c>
      <c r="E13" s="40">
        <f>E12*100</f>
        <v>0</v>
      </c>
      <c r="F13" s="40">
        <f>F12*100</f>
        <v>0</v>
      </c>
      <c r="O13" s="176"/>
      <c r="P13" s="176" t="s">
        <v>3</v>
      </c>
      <c r="Q13" s="176">
        <v>6.06</v>
      </c>
      <c r="R13" s="176"/>
      <c r="S13" s="176"/>
      <c r="T13" s="176"/>
    </row>
    <row r="14" spans="2:21" ht="15.75">
      <c r="O14" s="206" t="s">
        <v>201</v>
      </c>
      <c r="P14" s="176" t="s">
        <v>202</v>
      </c>
      <c r="Q14" s="176">
        <v>1.1579999999999999</v>
      </c>
      <c r="R14" s="176" t="s">
        <v>203</v>
      </c>
      <c r="S14" s="176"/>
      <c r="T14" s="176"/>
    </row>
    <row r="15" spans="2:21" ht="15.75">
      <c r="O15" s="195" t="s">
        <v>204</v>
      </c>
      <c r="P15" s="227" t="s">
        <v>72</v>
      </c>
      <c r="Q15" s="227"/>
      <c r="R15" s="227" t="s">
        <v>73</v>
      </c>
      <c r="S15" s="227"/>
      <c r="T15" s="176"/>
    </row>
    <row r="16" spans="2:21" ht="15.75">
      <c r="C16" s="147" t="s">
        <v>3</v>
      </c>
      <c r="D16" s="147">
        <v>5.61</v>
      </c>
      <c r="E16" s="147"/>
      <c r="O16" s="189" t="s">
        <v>59</v>
      </c>
      <c r="P16" s="189" t="s">
        <v>94</v>
      </c>
      <c r="Q16" s="189" t="s">
        <v>60</v>
      </c>
      <c r="R16" s="189" t="s">
        <v>112</v>
      </c>
      <c r="S16" s="189" t="s">
        <v>105</v>
      </c>
      <c r="T16" s="189"/>
    </row>
    <row r="17" spans="2:20" ht="15.75">
      <c r="B17" s="148" t="s">
        <v>214</v>
      </c>
      <c r="C17" s="147" t="s">
        <v>202</v>
      </c>
      <c r="D17" s="147">
        <v>1.0349999999999999</v>
      </c>
      <c r="E17" s="147" t="s">
        <v>203</v>
      </c>
      <c r="O17" s="191">
        <v>92</v>
      </c>
      <c r="P17" s="198">
        <v>0</v>
      </c>
      <c r="Q17" s="198">
        <v>0</v>
      </c>
      <c r="R17" s="198">
        <v>0</v>
      </c>
      <c r="S17" s="191">
        <v>0</v>
      </c>
      <c r="T17" s="198"/>
    </row>
    <row r="18" spans="2:20" ht="15.75">
      <c r="B18" s="146" t="s">
        <v>204</v>
      </c>
      <c r="C18" s="146" t="s">
        <v>204</v>
      </c>
      <c r="D18" s="216" t="s">
        <v>72</v>
      </c>
      <c r="E18" s="216"/>
      <c r="F18" s="217" t="s">
        <v>73</v>
      </c>
      <c r="G18" s="217"/>
      <c r="H18" t="s">
        <v>216</v>
      </c>
      <c r="O18" s="191">
        <v>34</v>
      </c>
      <c r="P18" s="198">
        <v>0</v>
      </c>
      <c r="Q18" s="198">
        <v>0</v>
      </c>
      <c r="R18" s="198">
        <v>0</v>
      </c>
      <c r="S18" s="191">
        <v>0</v>
      </c>
      <c r="T18" s="189"/>
    </row>
    <row r="19" spans="2:20" ht="15.75">
      <c r="B19" s="3" t="s">
        <v>59</v>
      </c>
      <c r="C19" s="3" t="s">
        <v>59</v>
      </c>
      <c r="D19" s="3" t="s">
        <v>94</v>
      </c>
      <c r="E19" s="3" t="s">
        <v>60</v>
      </c>
      <c r="F19" s="3" t="s">
        <v>112</v>
      </c>
      <c r="G19" s="3" t="s">
        <v>105</v>
      </c>
      <c r="H19" s="3" t="s">
        <v>217</v>
      </c>
      <c r="I19" s="3" t="s">
        <v>218</v>
      </c>
      <c r="J19" s="3" t="s">
        <v>219</v>
      </c>
      <c r="O19" s="191">
        <v>67</v>
      </c>
      <c r="P19" s="198">
        <v>0</v>
      </c>
      <c r="Q19" s="198">
        <v>0</v>
      </c>
      <c r="R19" s="198">
        <v>0</v>
      </c>
      <c r="S19" s="191">
        <v>0</v>
      </c>
      <c r="T19" s="198"/>
    </row>
    <row r="20" spans="2:20" ht="15.75">
      <c r="B20" s="6">
        <v>169</v>
      </c>
      <c r="C20" s="6">
        <v>93</v>
      </c>
      <c r="D20" s="9">
        <v>0</v>
      </c>
      <c r="E20" s="9">
        <v>0</v>
      </c>
      <c r="F20" s="9">
        <v>0</v>
      </c>
      <c r="G20" s="6">
        <v>0</v>
      </c>
      <c r="H20" s="9">
        <v>0.255</v>
      </c>
      <c r="I20" s="9">
        <f>H20/0.0245*400</f>
        <v>4163.2653061224491</v>
      </c>
      <c r="J20">
        <f>(4500-I20)/4500*100</f>
        <v>7.4829931972789074</v>
      </c>
      <c r="O20" s="192">
        <f>AVERAGE(O17:O19)</f>
        <v>64.333333333333329</v>
      </c>
      <c r="P20" s="192">
        <f>AVERAGE(P17:P19)</f>
        <v>0</v>
      </c>
      <c r="Q20" s="192">
        <f>AVERAGE(Q17:Q19)</f>
        <v>0</v>
      </c>
      <c r="R20" s="192">
        <f>AVERAGE(R17:R19)</f>
        <v>0</v>
      </c>
      <c r="S20" s="192">
        <f>AVERAGE(S17:S19)</f>
        <v>0</v>
      </c>
      <c r="T20" s="176"/>
    </row>
    <row r="21" spans="2:20" ht="15.75">
      <c r="B21" s="6">
        <v>68</v>
      </c>
      <c r="C21" s="6">
        <v>106</v>
      </c>
      <c r="D21" s="9">
        <v>0</v>
      </c>
      <c r="E21" s="9">
        <v>0</v>
      </c>
      <c r="F21" s="9">
        <v>0</v>
      </c>
      <c r="G21" s="6">
        <v>0</v>
      </c>
      <c r="H21" s="3" t="s">
        <v>220</v>
      </c>
      <c r="I21" s="9"/>
      <c r="O21" s="194">
        <f>(O20*10^5)*10</f>
        <v>64333333.333333328</v>
      </c>
      <c r="P21" s="194">
        <f>(P20*10^1)*10</f>
        <v>0</v>
      </c>
      <c r="Q21" s="194">
        <f>(Q20*10^4)*10</f>
        <v>0</v>
      </c>
      <c r="R21" s="194">
        <f>(R20*10^4)*10</f>
        <v>0</v>
      </c>
      <c r="S21" s="194">
        <f>(S20*10^4)*10</f>
        <v>0</v>
      </c>
      <c r="T21" s="176"/>
    </row>
    <row r="22" spans="2:20" ht="15.75">
      <c r="B22" s="6">
        <v>148</v>
      </c>
      <c r="C22" s="6">
        <v>76</v>
      </c>
      <c r="D22" s="9">
        <v>0</v>
      </c>
      <c r="E22" s="9">
        <v>0</v>
      </c>
      <c r="F22" s="9">
        <v>0</v>
      </c>
      <c r="G22" s="6">
        <v>0</v>
      </c>
      <c r="H22" s="9">
        <v>0.20599999999999999</v>
      </c>
      <c r="I22" s="9">
        <f>H22/0.0245*400</f>
        <v>3363.2653061224487</v>
      </c>
      <c r="J22">
        <f>(4500-I22)/4500*100</f>
        <v>25.260770975056694</v>
      </c>
      <c r="O22" s="196">
        <f>O21*100</f>
        <v>6433333333.333333</v>
      </c>
      <c r="P22" s="196">
        <f>P21*100</f>
        <v>0</v>
      </c>
      <c r="Q22" s="196">
        <f>Q21*100</f>
        <v>0</v>
      </c>
      <c r="R22" s="196">
        <f>R21*100</f>
        <v>0</v>
      </c>
      <c r="S22" s="196">
        <f>S21*100</f>
        <v>0</v>
      </c>
      <c r="T22" s="176"/>
    </row>
    <row r="23" spans="2:20" ht="16.5">
      <c r="B23" s="7">
        <f t="shared" ref="B23:G23" si="0">AVERAGE(B20:B22)</f>
        <v>128.33333333333334</v>
      </c>
      <c r="C23" s="7">
        <f t="shared" si="0"/>
        <v>91.666666666666671</v>
      </c>
      <c r="D23" s="7">
        <f t="shared" si="0"/>
        <v>0</v>
      </c>
      <c r="E23" s="7">
        <f t="shared" si="0"/>
        <v>0</v>
      </c>
      <c r="F23" s="7">
        <f t="shared" si="0"/>
        <v>0</v>
      </c>
      <c r="G23" s="7">
        <f t="shared" si="0"/>
        <v>0</v>
      </c>
      <c r="O23" s="176"/>
      <c r="P23" s="176"/>
      <c r="Q23" s="176"/>
      <c r="R23" s="176"/>
      <c r="S23" s="176"/>
      <c r="T23" s="176"/>
    </row>
    <row r="24" spans="2:20" ht="15.75">
      <c r="B24" s="39">
        <f>(B23*10^5)*10</f>
        <v>128333333.33333334</v>
      </c>
      <c r="C24" s="39">
        <f>(C23*10^5)*10</f>
        <v>91666666.666666687</v>
      </c>
      <c r="D24" s="39">
        <f>(D23*10^1)*10</f>
        <v>0</v>
      </c>
      <c r="E24" s="39">
        <f>(E23*10^4)*10</f>
        <v>0</v>
      </c>
      <c r="F24" s="39">
        <f>(F23*10^4)*10</f>
        <v>0</v>
      </c>
      <c r="G24" s="39">
        <f>(G23*10^4)*10</f>
        <v>0</v>
      </c>
      <c r="O24" s="176"/>
      <c r="P24" s="176"/>
      <c r="Q24" s="176"/>
      <c r="R24" s="176"/>
      <c r="S24" s="176"/>
      <c r="T24" s="176"/>
    </row>
    <row r="25" spans="2:20" ht="15.75">
      <c r="B25" s="40">
        <f t="shared" ref="B25:G25" si="1">B24*100</f>
        <v>12833333333.333334</v>
      </c>
      <c r="C25" s="40">
        <f t="shared" si="1"/>
        <v>9166666666.6666679</v>
      </c>
      <c r="D25" s="40">
        <f t="shared" si="1"/>
        <v>0</v>
      </c>
      <c r="E25" s="40">
        <f t="shared" si="1"/>
        <v>0</v>
      </c>
      <c r="F25" s="40">
        <f t="shared" si="1"/>
        <v>0</v>
      </c>
      <c r="G25" s="40">
        <f t="shared" si="1"/>
        <v>0</v>
      </c>
      <c r="O25" s="176"/>
      <c r="P25" s="176" t="s">
        <v>3</v>
      </c>
      <c r="Q25" s="176">
        <v>5.61</v>
      </c>
      <c r="R25" s="176"/>
      <c r="S25" s="176"/>
      <c r="T25" s="176"/>
    </row>
    <row r="26" spans="2:20" ht="15.75">
      <c r="O26" s="206" t="s">
        <v>214</v>
      </c>
      <c r="P26" s="176" t="s">
        <v>202</v>
      </c>
      <c r="Q26" s="176">
        <v>1.0349999999999999</v>
      </c>
      <c r="R26" s="176" t="s">
        <v>203</v>
      </c>
      <c r="S26" s="176"/>
      <c r="T26" s="176"/>
    </row>
    <row r="27" spans="2:20" ht="15.75">
      <c r="O27" s="195" t="s">
        <v>204</v>
      </c>
      <c r="P27" s="195" t="s">
        <v>204</v>
      </c>
      <c r="Q27" s="227" t="s">
        <v>72</v>
      </c>
      <c r="R27" s="227"/>
      <c r="S27" s="227" t="s">
        <v>73</v>
      </c>
      <c r="T27" s="227"/>
    </row>
    <row r="28" spans="2:20" ht="15.75">
      <c r="B28" s="90"/>
      <c r="C28" s="90"/>
      <c r="D28" s="90"/>
      <c r="E28" s="90"/>
      <c r="F28" s="90"/>
      <c r="G28" s="90"/>
      <c r="H28" s="90"/>
      <c r="I28" s="90"/>
      <c r="O28" s="189" t="s">
        <v>59</v>
      </c>
      <c r="P28" s="189" t="s">
        <v>59</v>
      </c>
      <c r="Q28" s="189" t="s">
        <v>94</v>
      </c>
      <c r="R28" s="189" t="s">
        <v>60</v>
      </c>
      <c r="S28" s="189" t="s">
        <v>112</v>
      </c>
      <c r="T28" s="189" t="s">
        <v>105</v>
      </c>
    </row>
    <row r="29" spans="2:20" ht="16.5" thickBot="1">
      <c r="B29" s="171" t="s">
        <v>205</v>
      </c>
      <c r="C29" s="171" t="s">
        <v>221</v>
      </c>
      <c r="D29" s="171" t="s">
        <v>222</v>
      </c>
      <c r="E29" s="90"/>
      <c r="F29" s="90"/>
      <c r="G29" s="90"/>
      <c r="H29" s="90" t="s">
        <v>205</v>
      </c>
      <c r="I29" s="90" t="s">
        <v>67</v>
      </c>
      <c r="O29" s="191">
        <v>169</v>
      </c>
      <c r="P29" s="191">
        <v>93</v>
      </c>
      <c r="Q29" s="198">
        <v>0</v>
      </c>
      <c r="R29" s="198">
        <v>0</v>
      </c>
      <c r="S29" s="198">
        <v>0</v>
      </c>
      <c r="T29" s="191">
        <v>0</v>
      </c>
    </row>
    <row r="30" spans="2:20" ht="15.75">
      <c r="B30" s="90" t="s">
        <v>223</v>
      </c>
      <c r="C30" s="90">
        <v>6433333333.333333</v>
      </c>
      <c r="D30" s="90">
        <v>12833333333.333334</v>
      </c>
      <c r="E30" s="90"/>
      <c r="F30" s="90"/>
      <c r="G30" s="90"/>
      <c r="H30" s="90" t="s">
        <v>223</v>
      </c>
      <c r="I30" s="90">
        <v>12833333333.333334</v>
      </c>
      <c r="O30" s="191">
        <v>68</v>
      </c>
      <c r="P30" s="191">
        <v>106</v>
      </c>
      <c r="Q30" s="198">
        <v>0</v>
      </c>
      <c r="R30" s="198">
        <v>0</v>
      </c>
      <c r="S30" s="198">
        <v>0</v>
      </c>
      <c r="T30" s="191">
        <v>0</v>
      </c>
    </row>
    <row r="31" spans="2:20" ht="15.75">
      <c r="B31" s="90" t="s">
        <v>224</v>
      </c>
      <c r="C31" s="90">
        <v>1</v>
      </c>
      <c r="D31" s="90">
        <v>1</v>
      </c>
      <c r="E31" s="90"/>
      <c r="F31" s="90"/>
      <c r="G31" s="90"/>
      <c r="H31" s="90" t="s">
        <v>117</v>
      </c>
      <c r="I31" s="90">
        <v>1</v>
      </c>
      <c r="O31" s="191">
        <v>148</v>
      </c>
      <c r="P31" s="191">
        <v>76</v>
      </c>
      <c r="Q31" s="198">
        <v>0</v>
      </c>
      <c r="R31" s="198">
        <v>0</v>
      </c>
      <c r="S31" s="198">
        <v>0</v>
      </c>
      <c r="T31" s="191">
        <v>0</v>
      </c>
    </row>
    <row r="32" spans="2:20" ht="16.5" thickBot="1">
      <c r="B32" s="90" t="s">
        <v>225</v>
      </c>
      <c r="C32" s="211">
        <v>414500</v>
      </c>
      <c r="D32" s="90">
        <v>1</v>
      </c>
      <c r="E32" s="90"/>
      <c r="F32" s="90"/>
      <c r="G32" s="90"/>
      <c r="H32" s="90" t="s">
        <v>118</v>
      </c>
      <c r="I32" s="90">
        <v>1</v>
      </c>
      <c r="O32" s="192">
        <f t="shared" ref="O32:T32" si="2">AVERAGE(O29:O31)</f>
        <v>128.33333333333334</v>
      </c>
      <c r="P32" s="192">
        <f t="shared" si="2"/>
        <v>91.666666666666671</v>
      </c>
      <c r="Q32" s="192">
        <f t="shared" si="2"/>
        <v>0</v>
      </c>
      <c r="R32" s="192">
        <f t="shared" si="2"/>
        <v>0</v>
      </c>
      <c r="S32" s="192">
        <f t="shared" si="2"/>
        <v>0</v>
      </c>
      <c r="T32" s="192">
        <f t="shared" si="2"/>
        <v>0</v>
      </c>
    </row>
    <row r="33" spans="2:21" ht="16.5" thickBot="1">
      <c r="B33" s="187" t="s">
        <v>226</v>
      </c>
      <c r="D33" s="211"/>
      <c r="O33" s="194">
        <f>(O32*10^5)*10</f>
        <v>128333333.33333334</v>
      </c>
      <c r="P33" s="194">
        <f>(P32*10^5)*10</f>
        <v>91666666.666666687</v>
      </c>
      <c r="Q33" s="194">
        <f>(Q32*10^1)*10</f>
        <v>0</v>
      </c>
      <c r="R33" s="194">
        <f>(R32*10^4)*10</f>
        <v>0</v>
      </c>
      <c r="S33" s="194">
        <f>(S32*10^4)*10</f>
        <v>0</v>
      </c>
      <c r="T33" s="194">
        <f>(T32*10^4)*10</f>
        <v>0</v>
      </c>
    </row>
    <row r="34" spans="2:21" ht="15.75">
      <c r="B34" s="187" t="s">
        <v>227</v>
      </c>
      <c r="O34" s="196">
        <f t="shared" ref="O34:T34" si="3">O33*100</f>
        <v>12833333333.333334</v>
      </c>
      <c r="P34" s="196">
        <f t="shared" si="3"/>
        <v>9166666666.6666679</v>
      </c>
      <c r="Q34" s="196">
        <f t="shared" si="3"/>
        <v>0</v>
      </c>
      <c r="R34" s="196">
        <f t="shared" si="3"/>
        <v>0</v>
      </c>
      <c r="S34" s="196">
        <f t="shared" si="3"/>
        <v>0</v>
      </c>
      <c r="T34" s="196">
        <f t="shared" si="3"/>
        <v>0</v>
      </c>
    </row>
    <row r="36" spans="2:21" ht="15.75" thickBot="1">
      <c r="B36" s="172" t="s">
        <v>118</v>
      </c>
      <c r="C36" s="172">
        <v>1</v>
      </c>
      <c r="D36" s="172">
        <v>1</v>
      </c>
    </row>
    <row r="40" spans="2:21" ht="18" thickBot="1">
      <c r="O40" s="199" t="s">
        <v>205</v>
      </c>
      <c r="P40" s="199" t="s">
        <v>228</v>
      </c>
      <c r="Q40" s="199" t="s">
        <v>229</v>
      </c>
      <c r="R40" s="199" t="s">
        <v>230</v>
      </c>
      <c r="S40" s="199" t="s">
        <v>231</v>
      </c>
      <c r="T40" s="199" t="s">
        <v>232</v>
      </c>
      <c r="U40" s="199" t="s">
        <v>233</v>
      </c>
    </row>
    <row r="41" spans="2:21" ht="15.75">
      <c r="J41" t="s">
        <v>223</v>
      </c>
      <c r="K41" t="s">
        <v>223</v>
      </c>
      <c r="O41" s="210" t="s">
        <v>234</v>
      </c>
      <c r="P41" s="202" t="s">
        <v>223</v>
      </c>
      <c r="Q41" s="202">
        <v>15</v>
      </c>
      <c r="R41" s="202">
        <v>256</v>
      </c>
      <c r="S41" s="207"/>
      <c r="T41" s="202">
        <v>69.3</v>
      </c>
      <c r="U41" s="207"/>
    </row>
    <row r="42" spans="2:21" ht="15.75">
      <c r="J42" t="s">
        <v>235</v>
      </c>
      <c r="O42" s="208" t="s">
        <v>227</v>
      </c>
      <c r="P42" s="202" t="s">
        <v>236</v>
      </c>
      <c r="Q42" s="202">
        <v>15</v>
      </c>
      <c r="R42" s="202">
        <v>57.9</v>
      </c>
      <c r="S42" s="202">
        <v>77.38</v>
      </c>
      <c r="T42" s="202">
        <v>58.5</v>
      </c>
      <c r="U42" s="202">
        <v>15.58</v>
      </c>
    </row>
    <row r="43" spans="2:21" ht="15.75">
      <c r="K43" t="s">
        <v>237</v>
      </c>
      <c r="O43" s="207"/>
      <c r="P43" s="207"/>
      <c r="Q43" s="176"/>
      <c r="R43" s="207"/>
      <c r="S43" s="207"/>
      <c r="T43" s="207"/>
      <c r="U43" s="207"/>
    </row>
    <row r="44" spans="2:21" ht="15.75">
      <c r="P44" s="202" t="s">
        <v>223</v>
      </c>
      <c r="Q44" s="202">
        <v>15</v>
      </c>
      <c r="R44" s="202">
        <v>247</v>
      </c>
      <c r="S44" s="207"/>
      <c r="T44" s="202">
        <v>67.400000000000006</v>
      </c>
      <c r="U44" s="207"/>
    </row>
    <row r="45" spans="2:21" ht="16.5" thickBot="1">
      <c r="O45" s="209"/>
      <c r="P45" s="204" t="s">
        <v>236</v>
      </c>
      <c r="Q45" s="204">
        <v>15</v>
      </c>
      <c r="R45" s="204">
        <v>31.5</v>
      </c>
      <c r="S45" s="204">
        <v>87.25</v>
      </c>
      <c r="T45" s="204" t="s">
        <v>238</v>
      </c>
      <c r="U45" s="204">
        <v>41.54</v>
      </c>
    </row>
  </sheetData>
  <mergeCells count="8">
    <mergeCell ref="C6:D6"/>
    <mergeCell ref="E6:F6"/>
    <mergeCell ref="P15:Q15"/>
    <mergeCell ref="R15:S15"/>
    <mergeCell ref="Q27:R27"/>
    <mergeCell ref="S27:T27"/>
    <mergeCell ref="D18:E18"/>
    <mergeCell ref="F18:G18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</sheetPr>
  <dimension ref="B3:G26"/>
  <sheetViews>
    <sheetView workbookViewId="0">
      <selection activeCell="J3" sqref="J3:N12"/>
    </sheetView>
  </sheetViews>
  <sheetFormatPr defaultColWidth="11.42578125" defaultRowHeight="15"/>
  <cols>
    <col min="2" max="2" width="14" customWidth="1"/>
  </cols>
  <sheetData>
    <row r="3" spans="2:7" ht="15.75">
      <c r="B3" s="29" t="s">
        <v>239</v>
      </c>
      <c r="C3" s="30" t="s">
        <v>240</v>
      </c>
      <c r="D3" s="30" t="s">
        <v>241</v>
      </c>
      <c r="E3" s="30" t="s">
        <v>242</v>
      </c>
      <c r="F3" s="31" t="s">
        <v>66</v>
      </c>
      <c r="G3" s="32" t="s">
        <v>243</v>
      </c>
    </row>
    <row r="4" spans="2:7">
      <c r="B4" s="33">
        <v>0.9375</v>
      </c>
      <c r="C4" s="34">
        <v>1.6E-2</v>
      </c>
      <c r="D4" s="34">
        <v>1.0999999999999999E-2</v>
      </c>
      <c r="E4" s="34">
        <v>0.02</v>
      </c>
      <c r="F4" s="35">
        <f t="shared" ref="F4:F9" si="0">AVERAGE(C4:E4)</f>
        <v>1.5666666666666666E-2</v>
      </c>
      <c r="G4" s="34">
        <f t="shared" ref="G4:G9" si="1">STDEV(C4:E4)</f>
        <v>4.5092497528228907E-3</v>
      </c>
    </row>
    <row r="5" spans="2:7">
      <c r="B5" s="33">
        <f>B4*2</f>
        <v>1.875</v>
      </c>
      <c r="C5" s="34">
        <v>3.9E-2</v>
      </c>
      <c r="D5" s="34">
        <v>4.1000000000000002E-2</v>
      </c>
      <c r="E5" s="34">
        <v>4.2999999999999997E-2</v>
      </c>
      <c r="F5" s="35">
        <f t="shared" si="0"/>
        <v>4.1000000000000002E-2</v>
      </c>
      <c r="G5" s="34">
        <f t="shared" si="1"/>
        <v>1.9999999999999983E-3</v>
      </c>
    </row>
    <row r="6" spans="2:7">
      <c r="B6" s="33">
        <f>B5*2</f>
        <v>3.75</v>
      </c>
      <c r="C6" s="34">
        <v>8.8999999999999996E-2</v>
      </c>
      <c r="D6" s="34">
        <v>0.09</v>
      </c>
      <c r="E6" s="34">
        <v>9.1999999999999998E-2</v>
      </c>
      <c r="F6" s="35">
        <f t="shared" si="0"/>
        <v>9.0333333333333335E-2</v>
      </c>
      <c r="G6" s="34">
        <f t="shared" si="1"/>
        <v>1.5275252316519479E-3</v>
      </c>
    </row>
    <row r="7" spans="2:7">
      <c r="B7" s="33">
        <f>B6*2</f>
        <v>7.5</v>
      </c>
      <c r="C7" s="34">
        <v>0.17699999999999999</v>
      </c>
      <c r="D7" s="34">
        <v>0.17</v>
      </c>
      <c r="E7" s="34">
        <v>0.21</v>
      </c>
      <c r="F7" s="35">
        <f t="shared" si="0"/>
        <v>0.18566666666666665</v>
      </c>
      <c r="G7" s="34">
        <f t="shared" si="1"/>
        <v>2.1361959960016146E-2</v>
      </c>
    </row>
    <row r="8" spans="2:7">
      <c r="B8" s="33">
        <f>B7*2</f>
        <v>15</v>
      </c>
      <c r="C8" s="34">
        <v>0.36299999999999999</v>
      </c>
      <c r="D8" s="34">
        <v>0.34499999999999997</v>
      </c>
      <c r="E8" s="34">
        <v>0.38300000000000001</v>
      </c>
      <c r="F8" s="35">
        <f t="shared" si="0"/>
        <v>0.36366666666666664</v>
      </c>
      <c r="G8" s="34">
        <f t="shared" si="1"/>
        <v>1.9008769905844353E-2</v>
      </c>
    </row>
    <row r="9" spans="2:7">
      <c r="B9" s="33">
        <f>B8*2</f>
        <v>30</v>
      </c>
      <c r="C9" s="34">
        <v>0.74099999999999999</v>
      </c>
      <c r="D9" s="34">
        <v>0.71899999999999997</v>
      </c>
      <c r="E9" s="34">
        <v>0.747</v>
      </c>
      <c r="F9" s="35">
        <f t="shared" si="0"/>
        <v>0.73566666666666658</v>
      </c>
      <c r="G9" s="34">
        <f t="shared" si="1"/>
        <v>1.4742229591664002E-2</v>
      </c>
    </row>
    <row r="10" spans="2:7">
      <c r="B10" s="36"/>
      <c r="C10" s="36"/>
      <c r="D10" s="37"/>
      <c r="E10" s="37"/>
      <c r="F10" s="37"/>
      <c r="G10" s="37"/>
    </row>
    <row r="11" spans="2:7">
      <c r="B11" s="36"/>
      <c r="C11" s="36"/>
      <c r="D11" s="37"/>
      <c r="E11" s="37"/>
      <c r="F11" s="37"/>
      <c r="G11" s="37"/>
    </row>
    <row r="12" spans="2:7">
      <c r="B12" s="36"/>
      <c r="C12" s="36"/>
      <c r="D12" s="37"/>
      <c r="E12" s="37"/>
      <c r="F12" s="37"/>
      <c r="G12" s="37"/>
    </row>
    <row r="13" spans="2:7">
      <c r="B13" s="28"/>
      <c r="C13" s="28"/>
    </row>
    <row r="14" spans="2:7">
      <c r="B14" s="28"/>
      <c r="C14" s="28"/>
    </row>
    <row r="15" spans="2:7">
      <c r="B15" s="28"/>
      <c r="C15" s="28"/>
    </row>
    <row r="16" spans="2:7">
      <c r="B16" s="28"/>
      <c r="C16" s="28"/>
    </row>
    <row r="17" spans="2:3">
      <c r="B17" s="28"/>
      <c r="C17" s="28"/>
    </row>
    <row r="18" spans="2:3">
      <c r="B18" s="28"/>
      <c r="C18" s="28"/>
    </row>
    <row r="19" spans="2:3">
      <c r="B19" s="28"/>
      <c r="C19" s="28"/>
    </row>
    <row r="20" spans="2:3">
      <c r="B20" s="28"/>
      <c r="C20" s="28"/>
    </row>
    <row r="21" spans="2:3">
      <c r="B21" s="28"/>
      <c r="C21" s="28"/>
    </row>
    <row r="22" spans="2:3">
      <c r="B22" s="28"/>
      <c r="C22" s="28"/>
    </row>
    <row r="23" spans="2:3">
      <c r="B23" s="28"/>
      <c r="C23" s="28"/>
    </row>
    <row r="24" spans="2:3">
      <c r="B24" s="28"/>
      <c r="C24" s="28"/>
    </row>
    <row r="25" spans="2:3">
      <c r="B25" s="28"/>
      <c r="C25" s="28"/>
    </row>
    <row r="26" spans="2:3">
      <c r="B26" s="28"/>
      <c r="C26" s="2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39997558519241921"/>
  </sheetPr>
  <dimension ref="A1:O254"/>
  <sheetViews>
    <sheetView zoomScale="80" zoomScaleNormal="80" workbookViewId="0">
      <selection activeCell="J19" sqref="J19"/>
    </sheetView>
  </sheetViews>
  <sheetFormatPr defaultColWidth="11.42578125" defaultRowHeight="15"/>
  <cols>
    <col min="5" max="6" width="11.42578125" customWidth="1"/>
    <col min="8" max="8" width="12.85546875" customWidth="1"/>
    <col min="12" max="12" width="21.7109375" customWidth="1"/>
  </cols>
  <sheetData>
    <row r="1" spans="1:15">
      <c r="A1" s="24" t="s">
        <v>244</v>
      </c>
      <c r="B1" s="24" t="s">
        <v>245</v>
      </c>
      <c r="C1" s="24" t="s">
        <v>246</v>
      </c>
      <c r="D1" s="24" t="s">
        <v>247</v>
      </c>
      <c r="E1" s="25" t="s">
        <v>248</v>
      </c>
      <c r="F1" s="25" t="s">
        <v>249</v>
      </c>
      <c r="G1" s="24" t="s">
        <v>250</v>
      </c>
      <c r="H1" s="24" t="s">
        <v>251</v>
      </c>
      <c r="I1" s="24" t="s">
        <v>252</v>
      </c>
      <c r="J1" s="24" t="s">
        <v>253</v>
      </c>
    </row>
    <row r="2" spans="1:15">
      <c r="A2" s="14">
        <v>850</v>
      </c>
      <c r="B2" s="10">
        <v>1.4E-2</v>
      </c>
      <c r="C2" s="10">
        <v>8.9999999999999993E-3</v>
      </c>
      <c r="D2" s="10">
        <v>2E-3</v>
      </c>
      <c r="E2" s="10">
        <v>6.0000000000000001E-3</v>
      </c>
      <c r="F2" s="10">
        <v>4.0000000000000001E-3</v>
      </c>
      <c r="G2" s="9"/>
      <c r="H2" s="9"/>
      <c r="I2" s="9"/>
      <c r="J2" s="9"/>
    </row>
    <row r="3" spans="1:15">
      <c r="A3" s="14">
        <v>848</v>
      </c>
      <c r="B3" s="10">
        <v>-1.2E-2</v>
      </c>
      <c r="C3" s="10">
        <v>-0.01</v>
      </c>
      <c r="D3" s="10">
        <v>-1.0999999999999999E-2</v>
      </c>
      <c r="E3" s="10">
        <v>-7.0000000000000001E-3</v>
      </c>
      <c r="F3" s="10">
        <v>-1.0999999999999999E-2</v>
      </c>
      <c r="G3" s="9"/>
      <c r="H3" s="9"/>
      <c r="I3" s="9"/>
      <c r="J3" s="9"/>
      <c r="L3" s="15" t="s">
        <v>56</v>
      </c>
      <c r="M3" s="23" t="s">
        <v>57</v>
      </c>
      <c r="N3" s="16" t="s">
        <v>254</v>
      </c>
      <c r="O3" s="17" t="s">
        <v>255</v>
      </c>
    </row>
    <row r="4" spans="1:15">
      <c r="A4" s="14">
        <v>846</v>
      </c>
      <c r="B4" s="10">
        <v>-7.0000000000000001E-3</v>
      </c>
      <c r="C4" s="10">
        <v>-5.0000000000000001E-3</v>
      </c>
      <c r="D4" s="10">
        <v>-2E-3</v>
      </c>
      <c r="E4" s="10">
        <v>-2E-3</v>
      </c>
      <c r="F4" s="10">
        <v>-4.0000000000000001E-3</v>
      </c>
      <c r="G4" s="9"/>
      <c r="H4" s="9"/>
      <c r="I4" s="9"/>
      <c r="J4" s="9"/>
      <c r="L4" s="26" t="s">
        <v>245</v>
      </c>
      <c r="M4" s="22">
        <v>24</v>
      </c>
      <c r="N4" s="18">
        <v>1E-4</v>
      </c>
      <c r="O4" s="20">
        <v>-1E-3</v>
      </c>
    </row>
    <row r="5" spans="1:15">
      <c r="A5" s="14">
        <v>844</v>
      </c>
      <c r="B5" s="10">
        <v>-2E-3</v>
      </c>
      <c r="C5" s="10">
        <v>-1E-3</v>
      </c>
      <c r="D5" s="10">
        <v>1E-3</v>
      </c>
      <c r="E5" s="10">
        <v>2E-3</v>
      </c>
      <c r="F5" s="10">
        <v>-3.0000000000000001E-3</v>
      </c>
      <c r="G5" s="9"/>
      <c r="H5" s="9"/>
      <c r="I5" s="9"/>
      <c r="J5" s="9"/>
      <c r="L5" s="26" t="s">
        <v>246</v>
      </c>
      <c r="M5" s="22">
        <v>24</v>
      </c>
      <c r="N5" s="18">
        <v>8.9999999999999993E-3</v>
      </c>
      <c r="O5" s="20">
        <v>4.0000000000000001E-3</v>
      </c>
    </row>
    <row r="6" spans="1:15">
      <c r="A6" s="14">
        <v>842</v>
      </c>
      <c r="B6" s="10">
        <v>3.0000000000000001E-3</v>
      </c>
      <c r="C6" s="10">
        <v>6.0000000000000001E-3</v>
      </c>
      <c r="D6" s="10">
        <v>1E-3</v>
      </c>
      <c r="E6" s="10">
        <v>2E-3</v>
      </c>
      <c r="F6" s="10">
        <v>8.0000000000000002E-3</v>
      </c>
      <c r="G6" s="9"/>
      <c r="H6" s="9"/>
      <c r="I6" s="9"/>
      <c r="J6" s="9"/>
      <c r="L6" s="26" t="s">
        <v>247</v>
      </c>
      <c r="M6" s="22">
        <v>24</v>
      </c>
      <c r="N6" s="18">
        <v>1.0999999999999999E-2</v>
      </c>
      <c r="O6" s="20">
        <v>2E-3</v>
      </c>
    </row>
    <row r="7" spans="1:15" ht="15.75">
      <c r="A7" s="14">
        <v>840</v>
      </c>
      <c r="B7" s="10">
        <v>8.0000000000000002E-3</v>
      </c>
      <c r="C7" s="10">
        <v>5.0000000000000001E-3</v>
      </c>
      <c r="D7" s="10">
        <v>-1E-3</v>
      </c>
      <c r="E7" s="10">
        <v>2E-3</v>
      </c>
      <c r="F7" s="10">
        <v>2E-3</v>
      </c>
      <c r="G7" s="9"/>
      <c r="H7" s="9"/>
      <c r="I7" s="9"/>
      <c r="J7" s="9"/>
      <c r="L7" s="26" t="s">
        <v>248</v>
      </c>
      <c r="M7" s="22">
        <v>24</v>
      </c>
      <c r="N7" s="19">
        <v>1.0999999999999999E-2</v>
      </c>
      <c r="O7" s="21">
        <v>8.9999999999999993E-3</v>
      </c>
    </row>
    <row r="8" spans="1:15" ht="15.75">
      <c r="A8" s="14">
        <v>838</v>
      </c>
      <c r="B8" s="10">
        <v>0</v>
      </c>
      <c r="C8" s="10">
        <v>4.0000000000000001E-3</v>
      </c>
      <c r="D8" s="10">
        <v>1E-3</v>
      </c>
      <c r="E8" s="10">
        <v>4.0000000000000001E-3</v>
      </c>
      <c r="F8" s="10">
        <v>4.0000000000000001E-3</v>
      </c>
      <c r="G8" s="9"/>
      <c r="H8" s="9"/>
      <c r="I8" s="9"/>
      <c r="J8" s="9"/>
      <c r="L8" s="26" t="s">
        <v>248</v>
      </c>
      <c r="M8" s="22">
        <v>24</v>
      </c>
      <c r="N8" s="19">
        <v>1.2999999999999999E-2</v>
      </c>
      <c r="O8" s="21">
        <v>6.0000000000000001E-3</v>
      </c>
    </row>
    <row r="9" spans="1:15">
      <c r="A9" s="14">
        <v>836</v>
      </c>
      <c r="B9" s="10">
        <v>-8.0000000000000002E-3</v>
      </c>
      <c r="C9" s="10">
        <v>-2E-3</v>
      </c>
      <c r="D9" s="10">
        <v>-8.0000000000000002E-3</v>
      </c>
      <c r="E9" s="10">
        <v>-5.0000000000000001E-3</v>
      </c>
      <c r="F9" s="10">
        <v>-1E-3</v>
      </c>
      <c r="G9" s="9"/>
      <c r="H9" s="9"/>
      <c r="I9" s="9"/>
      <c r="J9" s="9"/>
      <c r="L9" s="26" t="s">
        <v>250</v>
      </c>
      <c r="M9" s="22">
        <v>20</v>
      </c>
      <c r="N9" s="18">
        <v>1.3069999999999999</v>
      </c>
      <c r="O9" s="20">
        <v>1.179</v>
      </c>
    </row>
    <row r="10" spans="1:15">
      <c r="A10" s="14">
        <v>834</v>
      </c>
      <c r="B10" s="10">
        <v>-1E-3</v>
      </c>
      <c r="C10" s="10">
        <v>-3.0000000000000001E-3</v>
      </c>
      <c r="D10" s="10">
        <v>4.0000000000000001E-3</v>
      </c>
      <c r="E10" s="10">
        <v>2E-3</v>
      </c>
      <c r="F10" s="10">
        <v>3.0000000000000001E-3</v>
      </c>
      <c r="G10" s="9"/>
      <c r="H10" s="9"/>
      <c r="I10" s="9"/>
      <c r="J10" s="9"/>
      <c r="L10" s="26" t="s">
        <v>251</v>
      </c>
      <c r="M10" s="22">
        <v>20</v>
      </c>
      <c r="N10" s="18">
        <v>1.333</v>
      </c>
      <c r="O10" s="20">
        <v>1.2050000000000001</v>
      </c>
    </row>
    <row r="11" spans="1:15">
      <c r="A11" s="14">
        <v>832</v>
      </c>
      <c r="B11" s="10">
        <v>-1E-3</v>
      </c>
      <c r="C11" s="10">
        <v>5.0000000000000001E-3</v>
      </c>
      <c r="D11" s="10">
        <v>4.0000000000000001E-3</v>
      </c>
      <c r="E11" s="10">
        <v>0</v>
      </c>
      <c r="F11" s="10">
        <v>2E-3</v>
      </c>
      <c r="G11" s="9"/>
      <c r="H11" s="9"/>
      <c r="I11" s="9"/>
      <c r="J11" s="9"/>
      <c r="L11" s="26" t="s">
        <v>252</v>
      </c>
      <c r="M11" s="22">
        <v>20</v>
      </c>
      <c r="N11" s="18">
        <v>0.34599999999999997</v>
      </c>
      <c r="O11" s="20">
        <v>0.27400000000000002</v>
      </c>
    </row>
    <row r="12" spans="1:15">
      <c r="A12" s="14">
        <v>830</v>
      </c>
      <c r="B12" s="10">
        <v>3.0000000000000001E-3</v>
      </c>
      <c r="C12" s="10">
        <v>-2E-3</v>
      </c>
      <c r="D12" s="10">
        <v>-2E-3</v>
      </c>
      <c r="E12" s="10">
        <v>3.0000000000000001E-3</v>
      </c>
      <c r="F12" s="10">
        <v>-2E-3</v>
      </c>
      <c r="G12" s="9"/>
      <c r="H12" s="9"/>
      <c r="I12" s="9"/>
      <c r="J12" s="9"/>
      <c r="L12" s="26" t="s">
        <v>253</v>
      </c>
      <c r="M12" s="22">
        <v>20</v>
      </c>
      <c r="N12" s="38">
        <v>0.35</v>
      </c>
      <c r="O12" s="20">
        <v>0.27600000000000002</v>
      </c>
    </row>
    <row r="13" spans="1:15">
      <c r="A13" s="14">
        <v>828</v>
      </c>
      <c r="B13" s="10">
        <v>0</v>
      </c>
      <c r="C13" s="10">
        <v>0</v>
      </c>
      <c r="D13" s="10">
        <v>-1E-3</v>
      </c>
      <c r="E13" s="10">
        <v>2E-3</v>
      </c>
      <c r="F13" s="10">
        <v>-1E-3</v>
      </c>
      <c r="G13" s="9"/>
      <c r="H13" s="9"/>
      <c r="I13" s="9"/>
      <c r="J13" s="9"/>
    </row>
    <row r="14" spans="1:15">
      <c r="A14" s="14">
        <v>826</v>
      </c>
      <c r="B14" s="10">
        <v>-4.0000000000000001E-3</v>
      </c>
      <c r="C14" s="10">
        <v>-1E-3</v>
      </c>
      <c r="D14" s="10">
        <v>-4.0000000000000001E-3</v>
      </c>
      <c r="E14" s="10">
        <v>0</v>
      </c>
      <c r="F14" s="10">
        <v>-3.0000000000000001E-3</v>
      </c>
      <c r="G14" s="9"/>
      <c r="H14" s="9"/>
      <c r="I14" s="9"/>
      <c r="J14" s="9"/>
    </row>
    <row r="15" spans="1:15">
      <c r="A15" s="14">
        <v>824</v>
      </c>
      <c r="B15" s="10">
        <v>-1E-3</v>
      </c>
      <c r="C15" s="10">
        <v>0</v>
      </c>
      <c r="D15" s="10">
        <v>2E-3</v>
      </c>
      <c r="E15" s="10">
        <v>4.0000000000000001E-3</v>
      </c>
      <c r="F15" s="10">
        <v>2E-3</v>
      </c>
      <c r="G15" s="9"/>
      <c r="H15" s="9"/>
      <c r="I15" s="9"/>
      <c r="J15" s="9"/>
    </row>
    <row r="16" spans="1:15">
      <c r="A16" s="14">
        <v>822</v>
      </c>
      <c r="B16" s="10">
        <v>4.0000000000000001E-3</v>
      </c>
      <c r="C16" s="10">
        <v>3.0000000000000001E-3</v>
      </c>
      <c r="D16" s="10">
        <v>3.0000000000000001E-3</v>
      </c>
      <c r="E16" s="10">
        <v>5.0000000000000001E-3</v>
      </c>
      <c r="F16" s="10">
        <v>2E-3</v>
      </c>
      <c r="G16" s="9"/>
      <c r="H16" s="9"/>
      <c r="I16" s="9"/>
      <c r="J16" s="9"/>
    </row>
    <row r="17" spans="1:10">
      <c r="A17" s="14">
        <v>820</v>
      </c>
      <c r="B17" s="10">
        <v>1E-3</v>
      </c>
      <c r="C17" s="10">
        <v>6.0000000000000001E-3</v>
      </c>
      <c r="D17" s="10">
        <v>5.0000000000000001E-3</v>
      </c>
      <c r="E17" s="10">
        <v>4.0000000000000001E-3</v>
      </c>
      <c r="F17" s="10">
        <v>8.0000000000000002E-3</v>
      </c>
      <c r="G17" s="9"/>
      <c r="H17" s="9"/>
      <c r="I17" s="9"/>
      <c r="J17" s="9"/>
    </row>
    <row r="18" spans="1:10">
      <c r="A18" s="14">
        <v>818</v>
      </c>
      <c r="B18" s="10">
        <v>0</v>
      </c>
      <c r="C18" s="10">
        <v>-1E-3</v>
      </c>
      <c r="D18" s="10">
        <v>-1E-3</v>
      </c>
      <c r="E18" s="10">
        <v>4.0000000000000001E-3</v>
      </c>
      <c r="F18" s="10">
        <v>2E-3</v>
      </c>
      <c r="G18" s="9"/>
      <c r="H18" s="9"/>
      <c r="I18" s="9"/>
      <c r="J18" s="9"/>
    </row>
    <row r="19" spans="1:10">
      <c r="A19" s="14">
        <v>816</v>
      </c>
      <c r="B19" s="10">
        <v>1E-3</v>
      </c>
      <c r="C19" s="10">
        <v>2E-3</v>
      </c>
      <c r="D19" s="10">
        <v>0</v>
      </c>
      <c r="E19" s="10">
        <v>4.0000000000000001E-3</v>
      </c>
      <c r="F19" s="10">
        <v>2E-3</v>
      </c>
      <c r="G19" s="9"/>
      <c r="H19" s="9"/>
      <c r="I19" s="9"/>
      <c r="J19" s="9"/>
    </row>
    <row r="20" spans="1:10">
      <c r="A20" s="14">
        <v>814</v>
      </c>
      <c r="B20" s="10">
        <v>0</v>
      </c>
      <c r="C20" s="10">
        <v>1E-3</v>
      </c>
      <c r="D20" s="10">
        <v>1E-3</v>
      </c>
      <c r="E20" s="10">
        <v>-1E-3</v>
      </c>
      <c r="F20" s="10">
        <v>-2E-3</v>
      </c>
      <c r="G20" s="9"/>
      <c r="H20" s="9"/>
      <c r="I20" s="9"/>
      <c r="J20" s="9"/>
    </row>
    <row r="21" spans="1:10">
      <c r="A21" s="14">
        <v>812</v>
      </c>
      <c r="B21" s="10">
        <v>5.0000000000000001E-3</v>
      </c>
      <c r="C21" s="10">
        <v>2E-3</v>
      </c>
      <c r="D21" s="10">
        <v>5.0000000000000001E-3</v>
      </c>
      <c r="E21" s="10">
        <v>2E-3</v>
      </c>
      <c r="F21" s="10">
        <v>4.0000000000000001E-3</v>
      </c>
      <c r="G21" s="9"/>
      <c r="H21" s="9"/>
      <c r="I21" s="9"/>
      <c r="J21" s="9"/>
    </row>
    <row r="22" spans="1:10">
      <c r="A22" s="14">
        <v>810</v>
      </c>
      <c r="B22" s="10">
        <v>-3.0000000000000001E-3</v>
      </c>
      <c r="C22" s="10">
        <v>-2E-3</v>
      </c>
      <c r="D22" s="10">
        <v>4.0000000000000001E-3</v>
      </c>
      <c r="E22" s="10">
        <v>6.0000000000000001E-3</v>
      </c>
      <c r="F22" s="10">
        <v>0</v>
      </c>
      <c r="G22" s="9"/>
      <c r="H22" s="9"/>
      <c r="I22" s="9"/>
      <c r="J22" s="9"/>
    </row>
    <row r="23" spans="1:10">
      <c r="A23" s="14">
        <v>808</v>
      </c>
      <c r="B23" s="10">
        <v>-5.0000000000000001E-3</v>
      </c>
      <c r="C23" s="10">
        <v>1E-3</v>
      </c>
      <c r="D23" s="10">
        <v>1E-3</v>
      </c>
      <c r="E23" s="10">
        <v>4.0000000000000001E-3</v>
      </c>
      <c r="F23" s="10">
        <v>1E-3</v>
      </c>
      <c r="G23" s="9"/>
      <c r="H23" s="9"/>
      <c r="I23" s="9"/>
      <c r="J23" s="9"/>
    </row>
    <row r="24" spans="1:10">
      <c r="A24" s="14">
        <v>806</v>
      </c>
      <c r="B24" s="10">
        <v>2E-3</v>
      </c>
      <c r="C24" s="10">
        <v>-3.0000000000000001E-3</v>
      </c>
      <c r="D24" s="10">
        <v>3.0000000000000001E-3</v>
      </c>
      <c r="E24" s="10">
        <v>0.01</v>
      </c>
      <c r="F24" s="10">
        <v>-1E-3</v>
      </c>
      <c r="G24" s="9"/>
      <c r="H24" s="9"/>
      <c r="I24" s="9"/>
      <c r="J24" s="9"/>
    </row>
    <row r="25" spans="1:10">
      <c r="A25" s="14">
        <v>804</v>
      </c>
      <c r="B25" s="10">
        <v>1E-3</v>
      </c>
      <c r="C25" s="10">
        <v>3.0000000000000001E-3</v>
      </c>
      <c r="D25" s="10">
        <v>0</v>
      </c>
      <c r="E25" s="10">
        <v>-1E-3</v>
      </c>
      <c r="F25" s="10">
        <v>-5.0000000000000001E-3</v>
      </c>
      <c r="G25" s="9"/>
      <c r="H25" s="9"/>
      <c r="I25" s="9"/>
      <c r="J25" s="9"/>
    </row>
    <row r="26" spans="1:10">
      <c r="A26" s="14">
        <v>802</v>
      </c>
      <c r="B26" s="10">
        <v>2E-3</v>
      </c>
      <c r="C26" s="10">
        <v>0</v>
      </c>
      <c r="D26" s="10">
        <v>-4.0000000000000001E-3</v>
      </c>
      <c r="E26" s="10">
        <v>4.0000000000000001E-3</v>
      </c>
      <c r="F26" s="10">
        <v>-8.9999999999999993E-3</v>
      </c>
      <c r="G26" s="9"/>
      <c r="H26" s="9"/>
      <c r="I26" s="9"/>
      <c r="J26" s="9"/>
    </row>
    <row r="27" spans="1:10">
      <c r="A27" s="14">
        <v>800</v>
      </c>
      <c r="B27" s="10">
        <v>5.0000000000000001E-3</v>
      </c>
      <c r="C27" s="10">
        <v>8.0000000000000002E-3</v>
      </c>
      <c r="D27" s="10">
        <v>1E-3</v>
      </c>
      <c r="E27" s="10">
        <v>7.0000000000000001E-3</v>
      </c>
      <c r="F27" s="10">
        <v>-1E-3</v>
      </c>
      <c r="G27" s="9"/>
      <c r="H27" s="9"/>
      <c r="I27" s="9"/>
      <c r="J27" s="9"/>
    </row>
    <row r="28" spans="1:10">
      <c r="A28" s="14">
        <v>798</v>
      </c>
      <c r="B28" s="10">
        <v>0</v>
      </c>
      <c r="C28" s="10">
        <v>5.0000000000000001E-3</v>
      </c>
      <c r="D28" s="10">
        <v>-1E-3</v>
      </c>
      <c r="E28" s="10">
        <v>-4.0000000000000001E-3</v>
      </c>
      <c r="F28" s="10">
        <v>1E-3</v>
      </c>
      <c r="G28" s="9"/>
      <c r="H28" s="9"/>
      <c r="I28" s="9"/>
      <c r="J28" s="9"/>
    </row>
    <row r="29" spans="1:10">
      <c r="A29" s="14">
        <v>796</v>
      </c>
      <c r="B29" s="10">
        <v>-2E-3</v>
      </c>
      <c r="C29" s="10">
        <v>-2E-3</v>
      </c>
      <c r="D29" s="10">
        <v>-8.0000000000000002E-3</v>
      </c>
      <c r="E29" s="10">
        <v>0</v>
      </c>
      <c r="F29" s="10">
        <v>4.0000000000000001E-3</v>
      </c>
      <c r="G29" s="9"/>
      <c r="H29" s="9"/>
      <c r="I29" s="9"/>
      <c r="J29" s="9"/>
    </row>
    <row r="30" spans="1:10">
      <c r="A30" s="14">
        <v>794</v>
      </c>
      <c r="B30" s="10">
        <v>1E-3</v>
      </c>
      <c r="C30" s="10">
        <v>0</v>
      </c>
      <c r="D30" s="10">
        <v>1E-3</v>
      </c>
      <c r="E30" s="10">
        <v>2E-3</v>
      </c>
      <c r="F30" s="10">
        <v>4.0000000000000001E-3</v>
      </c>
      <c r="G30" s="9"/>
      <c r="H30" s="9"/>
      <c r="I30" s="9"/>
      <c r="J30" s="9"/>
    </row>
    <row r="31" spans="1:10">
      <c r="A31" s="14">
        <v>792</v>
      </c>
      <c r="B31" s="10">
        <v>-6.0000000000000001E-3</v>
      </c>
      <c r="C31" s="10">
        <v>-6.0000000000000001E-3</v>
      </c>
      <c r="D31" s="10">
        <v>-1E-3</v>
      </c>
      <c r="E31" s="10">
        <v>6.0000000000000001E-3</v>
      </c>
      <c r="F31" s="10">
        <v>6.0000000000000001E-3</v>
      </c>
      <c r="G31" s="9"/>
      <c r="H31" s="9"/>
      <c r="I31" s="9"/>
      <c r="J31" s="9"/>
    </row>
    <row r="32" spans="1:10">
      <c r="A32" s="14">
        <v>790</v>
      </c>
      <c r="B32" s="10">
        <v>2E-3</v>
      </c>
      <c r="C32" s="10">
        <v>7.0000000000000001E-3</v>
      </c>
      <c r="D32" s="10">
        <v>7.0000000000000001E-3</v>
      </c>
      <c r="E32" s="10">
        <v>8.9999999999999993E-3</v>
      </c>
      <c r="F32" s="10">
        <v>8.9999999999999993E-3</v>
      </c>
      <c r="G32" s="9"/>
      <c r="H32" s="9"/>
      <c r="I32" s="9"/>
      <c r="J32" s="9"/>
    </row>
    <row r="33" spans="1:10">
      <c r="A33" s="14">
        <v>788</v>
      </c>
      <c r="B33" s="10">
        <v>4.0000000000000001E-3</v>
      </c>
      <c r="C33" s="10">
        <v>7.0000000000000001E-3</v>
      </c>
      <c r="D33" s="10">
        <v>4.0000000000000001E-3</v>
      </c>
      <c r="E33" s="10">
        <v>6.0000000000000001E-3</v>
      </c>
      <c r="F33" s="10">
        <v>5.0000000000000001E-3</v>
      </c>
      <c r="G33" s="9"/>
      <c r="H33" s="9"/>
      <c r="I33" s="9"/>
      <c r="J33" s="9"/>
    </row>
    <row r="34" spans="1:10">
      <c r="A34" s="14">
        <v>786</v>
      </c>
      <c r="B34" s="10">
        <v>0</v>
      </c>
      <c r="C34" s="10">
        <v>6.0000000000000001E-3</v>
      </c>
      <c r="D34" s="10">
        <v>2E-3</v>
      </c>
      <c r="E34" s="10">
        <v>-1E-3</v>
      </c>
      <c r="F34" s="10">
        <v>-2E-3</v>
      </c>
      <c r="G34" s="9"/>
      <c r="H34" s="9"/>
      <c r="I34" s="9"/>
      <c r="J34" s="9"/>
    </row>
    <row r="35" spans="1:10">
      <c r="A35" s="14">
        <v>784</v>
      </c>
      <c r="B35" s="10">
        <v>1E-3</v>
      </c>
      <c r="C35" s="10">
        <v>5.0000000000000001E-3</v>
      </c>
      <c r="D35" s="10">
        <v>5.0000000000000001E-3</v>
      </c>
      <c r="E35" s="10">
        <v>4.0000000000000001E-3</v>
      </c>
      <c r="F35" s="10">
        <v>3.0000000000000001E-3</v>
      </c>
      <c r="G35" s="9"/>
      <c r="H35" s="9"/>
      <c r="I35" s="9"/>
      <c r="J35" s="9"/>
    </row>
    <row r="36" spans="1:10">
      <c r="A36" s="14">
        <v>782</v>
      </c>
      <c r="B36" s="10">
        <v>1E-3</v>
      </c>
      <c r="C36" s="10">
        <v>1E-3</v>
      </c>
      <c r="D36" s="10">
        <v>-3.0000000000000001E-3</v>
      </c>
      <c r="E36" s="10">
        <v>3.0000000000000001E-3</v>
      </c>
      <c r="F36" s="10">
        <v>4.0000000000000001E-3</v>
      </c>
      <c r="G36" s="9"/>
      <c r="H36" s="9"/>
      <c r="I36" s="9"/>
      <c r="J36" s="9"/>
    </row>
    <row r="37" spans="1:10">
      <c r="A37" s="14">
        <v>780</v>
      </c>
      <c r="B37" s="10">
        <v>-6.0000000000000001E-3</v>
      </c>
      <c r="C37" s="10">
        <v>-4.0000000000000001E-3</v>
      </c>
      <c r="D37" s="10">
        <v>-8.0000000000000002E-3</v>
      </c>
      <c r="E37" s="10">
        <v>2E-3</v>
      </c>
      <c r="F37" s="10">
        <v>-6.0000000000000001E-3</v>
      </c>
      <c r="G37" s="9"/>
      <c r="H37" s="9"/>
      <c r="I37" s="9"/>
      <c r="J37" s="9"/>
    </row>
    <row r="38" spans="1:10">
      <c r="A38" s="14">
        <v>778</v>
      </c>
      <c r="B38" s="10">
        <v>0</v>
      </c>
      <c r="C38" s="10">
        <v>3.0000000000000001E-3</v>
      </c>
      <c r="D38" s="10">
        <v>5.0000000000000001E-3</v>
      </c>
      <c r="E38" s="10">
        <v>5.0000000000000001E-3</v>
      </c>
      <c r="F38" s="10">
        <v>5.0000000000000001E-3</v>
      </c>
      <c r="G38" s="9"/>
      <c r="H38" s="9"/>
      <c r="I38" s="9"/>
      <c r="J38" s="9"/>
    </row>
    <row r="39" spans="1:10">
      <c r="A39" s="14">
        <v>776</v>
      </c>
      <c r="B39" s="10">
        <v>2E-3</v>
      </c>
      <c r="C39" s="10">
        <v>5.0000000000000001E-3</v>
      </c>
      <c r="D39" s="10">
        <v>8.9999999999999993E-3</v>
      </c>
      <c r="E39" s="10">
        <v>8.0000000000000002E-3</v>
      </c>
      <c r="F39" s="10">
        <v>6.0000000000000001E-3</v>
      </c>
      <c r="G39" s="9"/>
      <c r="H39" s="9"/>
      <c r="I39" s="9"/>
      <c r="J39" s="9"/>
    </row>
    <row r="40" spans="1:10">
      <c r="A40" s="14">
        <v>774</v>
      </c>
      <c r="B40" s="10">
        <v>-4.0000000000000001E-3</v>
      </c>
      <c r="C40" s="10">
        <v>-1E-3</v>
      </c>
      <c r="D40" s="10">
        <v>-1E-3</v>
      </c>
      <c r="E40" s="10">
        <v>5.0000000000000001E-3</v>
      </c>
      <c r="F40" s="10">
        <v>4.0000000000000001E-3</v>
      </c>
      <c r="G40" s="9"/>
      <c r="H40" s="9"/>
      <c r="I40" s="9"/>
      <c r="J40" s="9"/>
    </row>
    <row r="41" spans="1:10">
      <c r="A41" s="14">
        <v>772</v>
      </c>
      <c r="B41" s="10">
        <v>0</v>
      </c>
      <c r="C41" s="10">
        <v>1E-3</v>
      </c>
      <c r="D41" s="10">
        <v>-3.0000000000000001E-3</v>
      </c>
      <c r="E41" s="10">
        <v>-6.0000000000000001E-3</v>
      </c>
      <c r="F41" s="10">
        <v>6.0000000000000001E-3</v>
      </c>
      <c r="G41" s="9"/>
      <c r="H41" s="9"/>
      <c r="I41" s="9"/>
      <c r="J41" s="9"/>
    </row>
    <row r="42" spans="1:10">
      <c r="A42" s="14">
        <v>770</v>
      </c>
      <c r="B42" s="10">
        <v>-3.0000000000000001E-3</v>
      </c>
      <c r="C42" s="10">
        <v>-7.0000000000000001E-3</v>
      </c>
      <c r="D42" s="10">
        <v>-2E-3</v>
      </c>
      <c r="E42" s="10">
        <v>-3.0000000000000001E-3</v>
      </c>
      <c r="F42" s="10">
        <v>2E-3</v>
      </c>
      <c r="G42" s="9"/>
      <c r="H42" s="9"/>
      <c r="I42" s="9"/>
      <c r="J42" s="9"/>
    </row>
    <row r="43" spans="1:10">
      <c r="A43" s="14">
        <v>768</v>
      </c>
      <c r="B43" s="10">
        <v>-8.9999999999999993E-3</v>
      </c>
      <c r="C43" s="10">
        <v>3.0000000000000001E-3</v>
      </c>
      <c r="D43" s="10">
        <v>0</v>
      </c>
      <c r="E43" s="10">
        <v>0</v>
      </c>
      <c r="F43" s="10">
        <v>3.0000000000000001E-3</v>
      </c>
      <c r="G43" s="9"/>
      <c r="H43" s="9"/>
      <c r="I43" s="9"/>
      <c r="J43" s="9"/>
    </row>
    <row r="44" spans="1:10">
      <c r="A44" s="14">
        <v>766</v>
      </c>
      <c r="B44" s="10">
        <v>-1E-3</v>
      </c>
      <c r="C44" s="10">
        <v>-3.0000000000000001E-3</v>
      </c>
      <c r="D44" s="10">
        <v>-2E-3</v>
      </c>
      <c r="E44" s="10">
        <v>-1E-3</v>
      </c>
      <c r="F44" s="10">
        <v>1E-3</v>
      </c>
      <c r="G44" s="9"/>
      <c r="H44" s="9"/>
      <c r="I44" s="9"/>
      <c r="J44" s="9"/>
    </row>
    <row r="45" spans="1:10">
      <c r="A45" s="14">
        <v>764</v>
      </c>
      <c r="B45" s="10">
        <v>2E-3</v>
      </c>
      <c r="C45" s="10">
        <v>7.0000000000000001E-3</v>
      </c>
      <c r="D45" s="10">
        <v>3.0000000000000001E-3</v>
      </c>
      <c r="E45" s="10">
        <v>2E-3</v>
      </c>
      <c r="F45" s="10">
        <v>4.0000000000000001E-3</v>
      </c>
      <c r="G45" s="9"/>
      <c r="H45" s="9"/>
      <c r="I45" s="9"/>
      <c r="J45" s="9"/>
    </row>
    <row r="46" spans="1:10">
      <c r="A46" s="14">
        <v>762</v>
      </c>
      <c r="B46" s="10">
        <v>-1E-3</v>
      </c>
      <c r="C46" s="10">
        <v>-2E-3</v>
      </c>
      <c r="D46" s="10">
        <v>-1E-3</v>
      </c>
      <c r="E46" s="10">
        <v>6.0000000000000001E-3</v>
      </c>
      <c r="F46" s="10">
        <v>-1E-3</v>
      </c>
      <c r="G46" s="9"/>
      <c r="H46" s="9"/>
      <c r="I46" s="9"/>
      <c r="J46" s="9"/>
    </row>
    <row r="47" spans="1:10">
      <c r="A47" s="14">
        <v>760</v>
      </c>
      <c r="B47" s="10">
        <v>2E-3</v>
      </c>
      <c r="C47" s="10">
        <v>6.0000000000000001E-3</v>
      </c>
      <c r="D47" s="10">
        <v>3.0000000000000001E-3</v>
      </c>
      <c r="E47" s="10">
        <v>5.0000000000000001E-3</v>
      </c>
      <c r="F47" s="10">
        <v>0</v>
      </c>
      <c r="G47" s="9"/>
      <c r="H47" s="9"/>
      <c r="I47" s="9"/>
      <c r="J47" s="9"/>
    </row>
    <row r="48" spans="1:10">
      <c r="A48" s="14">
        <v>758</v>
      </c>
      <c r="B48" s="10">
        <v>-3.0000000000000001E-3</v>
      </c>
      <c r="C48" s="10">
        <v>-4.0000000000000001E-3</v>
      </c>
      <c r="D48" s="10">
        <v>-2E-3</v>
      </c>
      <c r="E48" s="10">
        <v>5.0000000000000001E-3</v>
      </c>
      <c r="F48" s="10">
        <v>5.0000000000000001E-3</v>
      </c>
      <c r="G48" s="9"/>
      <c r="H48" s="9"/>
      <c r="I48" s="9"/>
      <c r="J48" s="9"/>
    </row>
    <row r="49" spans="1:10">
      <c r="A49" s="14">
        <v>756</v>
      </c>
      <c r="B49" s="10">
        <v>-3.0000000000000001E-3</v>
      </c>
      <c r="C49" s="10">
        <v>-3.0000000000000001E-3</v>
      </c>
      <c r="D49" s="10">
        <v>1E-3</v>
      </c>
      <c r="E49" s="10">
        <v>2E-3</v>
      </c>
      <c r="F49" s="10">
        <v>0</v>
      </c>
      <c r="G49" s="9"/>
      <c r="H49" s="9"/>
      <c r="I49" s="9"/>
      <c r="J49" s="9"/>
    </row>
    <row r="50" spans="1:10">
      <c r="A50" s="14">
        <v>754</v>
      </c>
      <c r="B50" s="10">
        <v>0</v>
      </c>
      <c r="C50" s="10">
        <v>0</v>
      </c>
      <c r="D50" s="10">
        <v>5.0000000000000001E-3</v>
      </c>
      <c r="E50" s="10">
        <v>2E-3</v>
      </c>
      <c r="F50" s="10">
        <v>8.0000000000000002E-3</v>
      </c>
      <c r="G50" s="9"/>
      <c r="H50" s="9"/>
      <c r="I50" s="9"/>
      <c r="J50" s="9"/>
    </row>
    <row r="51" spans="1:10">
      <c r="A51" s="14">
        <v>752</v>
      </c>
      <c r="B51" s="10">
        <v>2E-3</v>
      </c>
      <c r="C51" s="10">
        <v>-4.0000000000000001E-3</v>
      </c>
      <c r="D51" s="10">
        <v>-2E-3</v>
      </c>
      <c r="E51" s="10">
        <v>-5.0000000000000001E-3</v>
      </c>
      <c r="F51" s="10">
        <v>0</v>
      </c>
      <c r="G51" s="9"/>
      <c r="H51" s="9"/>
      <c r="I51" s="9"/>
      <c r="J51" s="9"/>
    </row>
    <row r="52" spans="1:10">
      <c r="A52" s="14">
        <v>750</v>
      </c>
      <c r="B52" s="10">
        <v>-2E-3</v>
      </c>
      <c r="C52" s="10">
        <v>-2E-3</v>
      </c>
      <c r="D52" s="10">
        <v>2E-3</v>
      </c>
      <c r="E52" s="10">
        <v>4.0000000000000001E-3</v>
      </c>
      <c r="F52" s="10">
        <v>-2E-3</v>
      </c>
      <c r="G52" s="9"/>
      <c r="H52" s="9"/>
      <c r="I52" s="9"/>
      <c r="J52" s="9"/>
    </row>
    <row r="53" spans="1:10">
      <c r="A53" s="14">
        <v>748</v>
      </c>
      <c r="B53" s="10">
        <v>7.0000000000000001E-3</v>
      </c>
      <c r="C53" s="10">
        <v>8.9999999999999993E-3</v>
      </c>
      <c r="D53" s="10">
        <v>7.0000000000000001E-3</v>
      </c>
      <c r="E53" s="10">
        <v>8.0000000000000002E-3</v>
      </c>
      <c r="F53" s="10">
        <v>1.0999999999999999E-2</v>
      </c>
      <c r="G53" s="9"/>
      <c r="H53" s="9"/>
      <c r="I53" s="9"/>
      <c r="J53" s="9"/>
    </row>
    <row r="54" spans="1:10">
      <c r="A54" s="14">
        <v>746</v>
      </c>
      <c r="B54" s="10">
        <v>3.0000000000000001E-3</v>
      </c>
      <c r="C54" s="10">
        <v>5.0000000000000001E-3</v>
      </c>
      <c r="D54" s="10">
        <v>3.0000000000000001E-3</v>
      </c>
      <c r="E54" s="10">
        <v>8.0000000000000002E-3</v>
      </c>
      <c r="F54" s="10">
        <v>5.0000000000000001E-3</v>
      </c>
      <c r="G54" s="9"/>
      <c r="H54" s="9"/>
      <c r="I54" s="9"/>
      <c r="J54" s="9"/>
    </row>
    <row r="55" spans="1:10">
      <c r="A55" s="14">
        <v>744</v>
      </c>
      <c r="B55" s="10">
        <v>2E-3</v>
      </c>
      <c r="C55" s="10">
        <v>8.9999999999999993E-3</v>
      </c>
      <c r="D55" s="10">
        <v>5.0000000000000001E-3</v>
      </c>
      <c r="E55" s="10">
        <v>4.0000000000000001E-3</v>
      </c>
      <c r="F55" s="10">
        <v>8.0000000000000002E-3</v>
      </c>
      <c r="G55" s="9"/>
      <c r="H55" s="9"/>
      <c r="I55" s="9"/>
      <c r="J55" s="9"/>
    </row>
    <row r="56" spans="1:10">
      <c r="A56" s="14">
        <v>742</v>
      </c>
      <c r="B56" s="10">
        <v>-1E-3</v>
      </c>
      <c r="C56" s="10">
        <v>6.0000000000000001E-3</v>
      </c>
      <c r="D56" s="10">
        <v>1E-3</v>
      </c>
      <c r="E56" s="10">
        <v>4.0000000000000001E-3</v>
      </c>
      <c r="F56" s="10">
        <v>3.0000000000000001E-3</v>
      </c>
      <c r="G56" s="9"/>
      <c r="H56" s="9"/>
      <c r="I56" s="9"/>
      <c r="J56" s="9"/>
    </row>
    <row r="57" spans="1:10">
      <c r="A57" s="14">
        <v>740</v>
      </c>
      <c r="B57" s="10">
        <v>-2E-3</v>
      </c>
      <c r="C57" s="10">
        <v>3.0000000000000001E-3</v>
      </c>
      <c r="D57" s="10">
        <v>1E-3</v>
      </c>
      <c r="E57" s="10">
        <v>3.0000000000000001E-3</v>
      </c>
      <c r="F57" s="10">
        <v>4.0000000000000001E-3</v>
      </c>
      <c r="G57" s="9"/>
      <c r="H57" s="9"/>
      <c r="I57" s="9"/>
      <c r="J57" s="9"/>
    </row>
    <row r="58" spans="1:10">
      <c r="A58" s="14">
        <v>738</v>
      </c>
      <c r="B58" s="10">
        <v>0</v>
      </c>
      <c r="C58" s="10">
        <v>2E-3</v>
      </c>
      <c r="D58" s="10">
        <v>2E-3</v>
      </c>
      <c r="E58" s="10">
        <v>-1E-3</v>
      </c>
      <c r="F58" s="10">
        <v>3.0000000000000001E-3</v>
      </c>
      <c r="G58" s="9"/>
      <c r="H58" s="9"/>
      <c r="I58" s="9"/>
      <c r="J58" s="9"/>
    </row>
    <row r="59" spans="1:10">
      <c r="A59" s="14">
        <v>736</v>
      </c>
      <c r="B59" s="10">
        <v>-3.0000000000000001E-3</v>
      </c>
      <c r="C59" s="10">
        <v>0</v>
      </c>
      <c r="D59" s="10">
        <v>5.0000000000000001E-3</v>
      </c>
      <c r="E59" s="10">
        <v>-2E-3</v>
      </c>
      <c r="F59" s="10">
        <v>-2E-3</v>
      </c>
      <c r="G59" s="9"/>
      <c r="H59" s="9"/>
      <c r="I59" s="9"/>
      <c r="J59" s="9"/>
    </row>
    <row r="60" spans="1:10">
      <c r="A60" s="14">
        <v>734</v>
      </c>
      <c r="B60" s="10">
        <v>5.0000000000000001E-3</v>
      </c>
      <c r="C60" s="10">
        <v>7.0000000000000001E-3</v>
      </c>
      <c r="D60" s="10">
        <v>0.01</v>
      </c>
      <c r="E60" s="10">
        <v>5.0000000000000001E-3</v>
      </c>
      <c r="F60" s="10">
        <v>1E-3</v>
      </c>
      <c r="G60" s="9"/>
      <c r="H60" s="9"/>
      <c r="I60" s="9"/>
      <c r="J60" s="9"/>
    </row>
    <row r="61" spans="1:10">
      <c r="A61" s="14">
        <v>732</v>
      </c>
      <c r="B61" s="10">
        <v>2E-3</v>
      </c>
      <c r="C61" s="10">
        <v>2E-3</v>
      </c>
      <c r="D61" s="10">
        <v>3.0000000000000001E-3</v>
      </c>
      <c r="E61" s="10">
        <v>8.9999999999999993E-3</v>
      </c>
      <c r="F61" s="10">
        <v>8.9999999999999993E-3</v>
      </c>
      <c r="G61" s="9"/>
      <c r="H61" s="9"/>
      <c r="I61" s="9"/>
      <c r="J61" s="9"/>
    </row>
    <row r="62" spans="1:10">
      <c r="A62" s="14">
        <v>730</v>
      </c>
      <c r="B62" s="10">
        <v>0</v>
      </c>
      <c r="C62" s="10">
        <v>2E-3</v>
      </c>
      <c r="D62" s="10">
        <v>1E-3</v>
      </c>
      <c r="E62" s="10">
        <v>5.0000000000000001E-3</v>
      </c>
      <c r="F62" s="10">
        <v>2E-3</v>
      </c>
      <c r="G62" s="9"/>
      <c r="H62" s="9"/>
      <c r="I62" s="9"/>
      <c r="J62" s="9"/>
    </row>
    <row r="63" spans="1:10">
      <c r="A63" s="14">
        <v>728</v>
      </c>
      <c r="B63" s="10">
        <v>0</v>
      </c>
      <c r="C63" s="10">
        <v>-2E-3</v>
      </c>
      <c r="D63" s="10">
        <v>4.0000000000000001E-3</v>
      </c>
      <c r="E63" s="10">
        <v>0</v>
      </c>
      <c r="F63" s="10">
        <v>5.0000000000000001E-3</v>
      </c>
      <c r="G63" s="9"/>
      <c r="H63" s="9"/>
      <c r="I63" s="9"/>
      <c r="J63" s="9"/>
    </row>
    <row r="64" spans="1:10">
      <c r="A64" s="14">
        <v>726</v>
      </c>
      <c r="B64" s="10">
        <v>7.0000000000000001E-3</v>
      </c>
      <c r="C64" s="10">
        <v>4.0000000000000001E-3</v>
      </c>
      <c r="D64" s="10">
        <v>0.01</v>
      </c>
      <c r="E64" s="10">
        <v>8.9999999999999993E-3</v>
      </c>
      <c r="F64" s="10">
        <v>0.01</v>
      </c>
      <c r="G64" s="9"/>
      <c r="H64" s="9"/>
      <c r="I64" s="9"/>
      <c r="J64" s="9"/>
    </row>
    <row r="65" spans="1:10">
      <c r="A65" s="14">
        <v>724</v>
      </c>
      <c r="B65" s="10">
        <v>-4.0000000000000001E-3</v>
      </c>
      <c r="C65" s="10">
        <v>0</v>
      </c>
      <c r="D65" s="10">
        <v>-1E-3</v>
      </c>
      <c r="E65" s="10">
        <v>1E-3</v>
      </c>
      <c r="F65" s="10">
        <v>1E-3</v>
      </c>
      <c r="G65" s="9"/>
      <c r="H65" s="9"/>
      <c r="I65" s="9"/>
      <c r="J65" s="9"/>
    </row>
    <row r="66" spans="1:10">
      <c r="A66" s="14">
        <v>722</v>
      </c>
      <c r="B66" s="10">
        <v>2E-3</v>
      </c>
      <c r="C66" s="10">
        <v>8.0000000000000002E-3</v>
      </c>
      <c r="D66" s="10">
        <v>7.0000000000000001E-3</v>
      </c>
      <c r="E66" s="10">
        <v>7.0000000000000001E-3</v>
      </c>
      <c r="F66" s="10">
        <v>8.9999999999999993E-3</v>
      </c>
      <c r="G66" s="9"/>
      <c r="H66" s="9"/>
      <c r="I66" s="9"/>
      <c r="J66" s="9"/>
    </row>
    <row r="67" spans="1:10">
      <c r="A67" s="14">
        <v>720</v>
      </c>
      <c r="B67" s="10">
        <v>7.0000000000000001E-3</v>
      </c>
      <c r="C67" s="10">
        <v>5.0000000000000001E-3</v>
      </c>
      <c r="D67" s="10">
        <v>6.0000000000000001E-3</v>
      </c>
      <c r="E67" s="10">
        <v>6.0000000000000001E-3</v>
      </c>
      <c r="F67" s="10">
        <v>6.0000000000000001E-3</v>
      </c>
      <c r="G67" s="9"/>
      <c r="H67" s="9"/>
      <c r="I67" s="9"/>
      <c r="J67" s="9"/>
    </row>
    <row r="68" spans="1:10">
      <c r="A68" s="14">
        <v>718</v>
      </c>
      <c r="B68" s="10">
        <v>2E-3</v>
      </c>
      <c r="C68" s="10">
        <v>4.0000000000000001E-3</v>
      </c>
      <c r="D68" s="10">
        <v>6.0000000000000001E-3</v>
      </c>
      <c r="E68" s="10">
        <v>8.0000000000000002E-3</v>
      </c>
      <c r="F68" s="10">
        <v>7.0000000000000001E-3</v>
      </c>
      <c r="G68" s="9"/>
      <c r="H68" s="9"/>
      <c r="I68" s="9"/>
      <c r="J68" s="9"/>
    </row>
    <row r="69" spans="1:10">
      <c r="A69" s="14">
        <v>716</v>
      </c>
      <c r="B69" s="10">
        <v>4.0000000000000001E-3</v>
      </c>
      <c r="C69" s="10">
        <v>8.0000000000000002E-3</v>
      </c>
      <c r="D69" s="10">
        <v>8.0000000000000002E-3</v>
      </c>
      <c r="E69" s="10">
        <v>8.0000000000000002E-3</v>
      </c>
      <c r="F69" s="10">
        <v>8.0000000000000002E-3</v>
      </c>
      <c r="G69" s="9"/>
      <c r="H69" s="9"/>
      <c r="I69" s="9"/>
      <c r="J69" s="9"/>
    </row>
    <row r="70" spans="1:10">
      <c r="A70" s="14">
        <v>714</v>
      </c>
      <c r="B70" s="10">
        <v>-2E-3</v>
      </c>
      <c r="C70" s="10">
        <v>4.0000000000000001E-3</v>
      </c>
      <c r="D70" s="10">
        <v>2E-3</v>
      </c>
      <c r="E70" s="10">
        <v>6.0000000000000001E-3</v>
      </c>
      <c r="F70" s="10">
        <v>3.0000000000000001E-3</v>
      </c>
      <c r="G70" s="9"/>
      <c r="H70" s="9"/>
      <c r="I70" s="9"/>
      <c r="J70" s="9"/>
    </row>
    <row r="71" spans="1:10">
      <c r="A71" s="14">
        <v>712</v>
      </c>
      <c r="B71" s="10">
        <v>2E-3</v>
      </c>
      <c r="C71" s="10">
        <v>3.0000000000000001E-3</v>
      </c>
      <c r="D71" s="10">
        <v>2E-3</v>
      </c>
      <c r="E71" s="10">
        <v>4.0000000000000001E-3</v>
      </c>
      <c r="F71" s="10">
        <v>4.0000000000000001E-3</v>
      </c>
      <c r="G71" s="9"/>
      <c r="H71" s="9"/>
      <c r="I71" s="9"/>
      <c r="J71" s="9"/>
    </row>
    <row r="72" spans="1:10">
      <c r="A72" s="14">
        <v>710</v>
      </c>
      <c r="B72" s="10">
        <v>-2E-3</v>
      </c>
      <c r="C72" s="10">
        <v>4.0000000000000001E-3</v>
      </c>
      <c r="D72" s="10">
        <v>4.0000000000000001E-3</v>
      </c>
      <c r="E72" s="10">
        <v>8.0000000000000002E-3</v>
      </c>
      <c r="F72" s="10">
        <v>4.0000000000000001E-3</v>
      </c>
      <c r="G72" s="9"/>
      <c r="H72" s="9"/>
      <c r="I72" s="9"/>
      <c r="J72" s="9"/>
    </row>
    <row r="73" spans="1:10">
      <c r="A73" s="14">
        <v>708</v>
      </c>
      <c r="B73" s="10">
        <v>1E-3</v>
      </c>
      <c r="C73" s="10">
        <v>1E-3</v>
      </c>
      <c r="D73" s="10">
        <v>0</v>
      </c>
      <c r="E73" s="10">
        <v>7.0000000000000001E-3</v>
      </c>
      <c r="F73" s="10">
        <v>3.0000000000000001E-3</v>
      </c>
      <c r="G73" s="9"/>
      <c r="H73" s="9"/>
      <c r="I73" s="9"/>
      <c r="J73" s="9"/>
    </row>
    <row r="74" spans="1:10">
      <c r="A74" s="14">
        <v>706</v>
      </c>
      <c r="B74" s="10">
        <v>1E-3</v>
      </c>
      <c r="C74" s="10">
        <v>4.0000000000000001E-3</v>
      </c>
      <c r="D74" s="10">
        <v>4.0000000000000001E-3</v>
      </c>
      <c r="E74" s="10">
        <v>5.0000000000000001E-3</v>
      </c>
      <c r="F74" s="10">
        <v>4.0000000000000001E-3</v>
      </c>
      <c r="G74" s="9"/>
      <c r="H74" s="9"/>
      <c r="I74" s="9"/>
      <c r="J74" s="9"/>
    </row>
    <row r="75" spans="1:10">
      <c r="A75" s="14">
        <v>704</v>
      </c>
      <c r="B75" s="10">
        <v>-5.0000000000000001E-3</v>
      </c>
      <c r="C75" s="10">
        <v>1E-3</v>
      </c>
      <c r="D75" s="10">
        <v>1E-3</v>
      </c>
      <c r="E75" s="10">
        <v>7.0000000000000001E-3</v>
      </c>
      <c r="F75" s="10">
        <v>3.0000000000000001E-3</v>
      </c>
      <c r="G75" s="9"/>
      <c r="H75" s="9"/>
      <c r="I75" s="9"/>
      <c r="J75" s="9"/>
    </row>
    <row r="76" spans="1:10">
      <c r="A76" s="14">
        <v>702</v>
      </c>
      <c r="B76" s="10">
        <v>2E-3</v>
      </c>
      <c r="C76" s="10">
        <v>2E-3</v>
      </c>
      <c r="D76" s="10">
        <v>4.0000000000000001E-3</v>
      </c>
      <c r="E76" s="10">
        <v>6.0000000000000001E-3</v>
      </c>
      <c r="F76" s="10">
        <v>8.0000000000000002E-3</v>
      </c>
      <c r="G76" s="9"/>
      <c r="H76" s="9"/>
      <c r="I76" s="9"/>
      <c r="J76" s="9"/>
    </row>
    <row r="77" spans="1:10" s="11" customFormat="1">
      <c r="A77" s="13">
        <v>700</v>
      </c>
      <c r="B77" s="12">
        <v>1E-3</v>
      </c>
      <c r="C77" s="12">
        <v>4.0000000000000001E-3</v>
      </c>
      <c r="D77" s="12">
        <v>2E-3</v>
      </c>
      <c r="E77" s="12">
        <v>8.9999999999999993E-3</v>
      </c>
      <c r="F77" s="12">
        <v>6.0000000000000001E-3</v>
      </c>
      <c r="G77" s="9"/>
      <c r="H77" s="9"/>
      <c r="I77" s="9"/>
      <c r="J77" s="9"/>
    </row>
    <row r="78" spans="1:10">
      <c r="A78" s="14">
        <v>698</v>
      </c>
      <c r="B78" s="10">
        <v>1E-3</v>
      </c>
      <c r="C78" s="10">
        <v>6.0000000000000001E-3</v>
      </c>
      <c r="D78" s="10">
        <v>7.0000000000000001E-3</v>
      </c>
      <c r="E78" s="10">
        <v>0.01</v>
      </c>
      <c r="F78" s="10">
        <v>0.01</v>
      </c>
      <c r="G78" s="9"/>
      <c r="H78" s="9"/>
      <c r="I78" s="9"/>
      <c r="J78" s="9"/>
    </row>
    <row r="79" spans="1:10">
      <c r="A79" s="14">
        <v>696</v>
      </c>
      <c r="B79" s="10">
        <v>1E-3</v>
      </c>
      <c r="C79" s="10">
        <v>0</v>
      </c>
      <c r="D79" s="10">
        <v>3.0000000000000001E-3</v>
      </c>
      <c r="E79" s="10">
        <v>5.0000000000000001E-3</v>
      </c>
      <c r="F79" s="10">
        <v>5.0000000000000001E-3</v>
      </c>
      <c r="G79" s="9"/>
      <c r="H79" s="9"/>
      <c r="I79" s="9"/>
      <c r="J79" s="9"/>
    </row>
    <row r="80" spans="1:10">
      <c r="A80" s="14">
        <v>694</v>
      </c>
      <c r="B80" s="10">
        <v>-5.0000000000000001E-3</v>
      </c>
      <c r="C80" s="10">
        <v>2E-3</v>
      </c>
      <c r="D80" s="10">
        <v>3.0000000000000001E-3</v>
      </c>
      <c r="E80" s="10">
        <v>4.0000000000000001E-3</v>
      </c>
      <c r="F80" s="10">
        <v>5.0000000000000001E-3</v>
      </c>
      <c r="G80" s="9"/>
      <c r="H80" s="9"/>
      <c r="I80" s="9"/>
      <c r="J80" s="9"/>
    </row>
    <row r="81" spans="1:10">
      <c r="A81" s="14">
        <v>692</v>
      </c>
      <c r="B81" s="10">
        <v>0</v>
      </c>
      <c r="C81" s="10">
        <v>4.0000000000000001E-3</v>
      </c>
      <c r="D81" s="10">
        <v>3.0000000000000001E-3</v>
      </c>
      <c r="E81" s="10">
        <v>0.01</v>
      </c>
      <c r="F81" s="10">
        <v>8.0000000000000002E-3</v>
      </c>
      <c r="G81" s="9"/>
      <c r="H81" s="9"/>
      <c r="I81" s="9"/>
      <c r="J81" s="9"/>
    </row>
    <row r="82" spans="1:10">
      <c r="A82" s="14">
        <v>690</v>
      </c>
      <c r="B82" s="10">
        <v>-2E-3</v>
      </c>
      <c r="C82" s="10">
        <v>4.0000000000000001E-3</v>
      </c>
      <c r="D82" s="10">
        <v>4.0000000000000001E-3</v>
      </c>
      <c r="E82" s="10">
        <v>0.01</v>
      </c>
      <c r="F82" s="10">
        <v>5.0000000000000001E-3</v>
      </c>
      <c r="G82" s="9"/>
      <c r="H82" s="9"/>
      <c r="I82" s="9"/>
      <c r="J82" s="9"/>
    </row>
    <row r="83" spans="1:10">
      <c r="A83" s="14">
        <v>688</v>
      </c>
      <c r="B83" s="10">
        <v>0</v>
      </c>
      <c r="C83" s="10">
        <v>5.0000000000000001E-3</v>
      </c>
      <c r="D83" s="10">
        <v>6.0000000000000001E-3</v>
      </c>
      <c r="E83" s="10">
        <v>7.0000000000000001E-3</v>
      </c>
      <c r="F83" s="10">
        <v>8.9999999999999993E-3</v>
      </c>
      <c r="G83" s="9"/>
      <c r="H83" s="9"/>
      <c r="I83" s="9"/>
      <c r="J83" s="9"/>
    </row>
    <row r="84" spans="1:10">
      <c r="A84" s="14">
        <v>686</v>
      </c>
      <c r="B84" s="10">
        <v>-1E-3</v>
      </c>
      <c r="C84" s="10">
        <v>4.0000000000000001E-3</v>
      </c>
      <c r="D84" s="10">
        <v>8.9999999999999993E-3</v>
      </c>
      <c r="E84" s="10">
        <v>0.01</v>
      </c>
      <c r="F84" s="10">
        <v>7.0000000000000001E-3</v>
      </c>
      <c r="G84" s="9"/>
      <c r="H84" s="9"/>
      <c r="I84" s="9"/>
      <c r="J84" s="9"/>
    </row>
    <row r="85" spans="1:10">
      <c r="A85" s="14">
        <v>684</v>
      </c>
      <c r="B85" s="10">
        <v>-2E-3</v>
      </c>
      <c r="C85" s="10">
        <v>3.0000000000000001E-3</v>
      </c>
      <c r="D85" s="10">
        <v>3.0000000000000001E-3</v>
      </c>
      <c r="E85" s="10">
        <v>8.0000000000000002E-3</v>
      </c>
      <c r="F85" s="10">
        <v>4.0000000000000001E-3</v>
      </c>
      <c r="G85" s="9"/>
      <c r="H85" s="9"/>
      <c r="I85" s="9"/>
      <c r="J85" s="9"/>
    </row>
    <row r="86" spans="1:10">
      <c r="A86" s="14">
        <v>682</v>
      </c>
      <c r="B86" s="10">
        <v>-1E-3</v>
      </c>
      <c r="C86" s="10">
        <v>3.0000000000000001E-3</v>
      </c>
      <c r="D86" s="10">
        <v>4.0000000000000001E-3</v>
      </c>
      <c r="E86" s="10">
        <v>5.0000000000000001E-3</v>
      </c>
      <c r="F86" s="10">
        <v>6.0000000000000001E-3</v>
      </c>
      <c r="G86" s="9"/>
      <c r="H86" s="9"/>
      <c r="I86" s="9"/>
      <c r="J86" s="9"/>
    </row>
    <row r="87" spans="1:10">
      <c r="A87" s="14">
        <v>680</v>
      </c>
      <c r="B87" s="10">
        <v>-2E-3</v>
      </c>
      <c r="C87" s="10">
        <v>1E-3</v>
      </c>
      <c r="D87" s="10">
        <v>3.0000000000000001E-3</v>
      </c>
      <c r="E87" s="10">
        <v>8.0000000000000002E-3</v>
      </c>
      <c r="F87" s="10">
        <v>8.0000000000000002E-3</v>
      </c>
      <c r="G87" s="9"/>
      <c r="H87" s="9"/>
      <c r="I87" s="9"/>
      <c r="J87" s="9"/>
    </row>
    <row r="88" spans="1:10">
      <c r="A88" s="14">
        <v>678</v>
      </c>
      <c r="B88" s="10">
        <v>-1E-3</v>
      </c>
      <c r="C88" s="10">
        <v>7.0000000000000001E-3</v>
      </c>
      <c r="D88" s="10">
        <v>5.0000000000000001E-3</v>
      </c>
      <c r="E88" s="10">
        <v>8.9999999999999993E-3</v>
      </c>
      <c r="F88" s="10">
        <v>8.9999999999999993E-3</v>
      </c>
      <c r="G88" s="9"/>
      <c r="H88" s="9"/>
      <c r="I88" s="9"/>
      <c r="J88" s="9"/>
    </row>
    <row r="89" spans="1:10">
      <c r="A89" s="14">
        <v>676</v>
      </c>
      <c r="B89" s="10">
        <v>-2E-3</v>
      </c>
      <c r="C89" s="10">
        <v>1E-3</v>
      </c>
      <c r="D89" s="10">
        <v>2E-3</v>
      </c>
      <c r="E89" s="10">
        <v>6.0000000000000001E-3</v>
      </c>
      <c r="F89" s="10">
        <v>8.0000000000000002E-3</v>
      </c>
      <c r="G89" s="9"/>
      <c r="H89" s="9"/>
      <c r="I89" s="9"/>
      <c r="J89" s="9"/>
    </row>
    <row r="90" spans="1:10">
      <c r="A90" s="14">
        <v>674</v>
      </c>
      <c r="B90" s="10">
        <v>-3.0000000000000001E-3</v>
      </c>
      <c r="C90" s="10">
        <v>2E-3</v>
      </c>
      <c r="D90" s="10">
        <v>6.0000000000000001E-3</v>
      </c>
      <c r="E90" s="10">
        <v>6.0000000000000001E-3</v>
      </c>
      <c r="F90" s="10">
        <v>1.2E-2</v>
      </c>
      <c r="G90" s="9"/>
      <c r="H90" s="9"/>
      <c r="I90" s="9"/>
      <c r="J90" s="9"/>
    </row>
    <row r="91" spans="1:10">
      <c r="A91" s="14">
        <v>672</v>
      </c>
      <c r="B91" s="10">
        <v>1E-3</v>
      </c>
      <c r="C91" s="10">
        <v>5.0000000000000001E-3</v>
      </c>
      <c r="D91" s="10">
        <v>7.0000000000000001E-3</v>
      </c>
      <c r="E91" s="10">
        <v>1.0999999999999999E-2</v>
      </c>
      <c r="F91" s="10">
        <v>1.0999999999999999E-2</v>
      </c>
      <c r="G91" s="9"/>
      <c r="H91" s="9"/>
      <c r="I91" s="9"/>
      <c r="J91" s="9"/>
    </row>
    <row r="92" spans="1:10">
      <c r="A92" s="14">
        <v>670</v>
      </c>
      <c r="B92" s="10">
        <v>-1E-3</v>
      </c>
      <c r="C92" s="10">
        <v>2E-3</v>
      </c>
      <c r="D92" s="10">
        <v>3.0000000000000001E-3</v>
      </c>
      <c r="E92" s="10">
        <v>7.0000000000000001E-3</v>
      </c>
      <c r="F92" s="10">
        <v>6.0000000000000001E-3</v>
      </c>
      <c r="G92" s="9"/>
      <c r="H92" s="9"/>
      <c r="I92" s="9"/>
      <c r="J92" s="9"/>
    </row>
    <row r="93" spans="1:10">
      <c r="A93" s="14">
        <v>668</v>
      </c>
      <c r="B93" s="10">
        <v>-1E-3</v>
      </c>
      <c r="C93" s="10">
        <v>4.0000000000000001E-3</v>
      </c>
      <c r="D93" s="10">
        <v>2E-3</v>
      </c>
      <c r="E93" s="10">
        <v>7.0000000000000001E-3</v>
      </c>
      <c r="F93" s="10">
        <v>5.0000000000000001E-3</v>
      </c>
      <c r="G93" s="9"/>
      <c r="H93" s="9"/>
      <c r="I93" s="9"/>
      <c r="J93" s="9"/>
    </row>
    <row r="94" spans="1:10">
      <c r="A94" s="14">
        <v>666</v>
      </c>
      <c r="B94" s="10">
        <v>2E-3</v>
      </c>
      <c r="C94" s="10">
        <v>7.0000000000000001E-3</v>
      </c>
      <c r="D94" s="10">
        <v>4.0000000000000001E-3</v>
      </c>
      <c r="E94" s="10">
        <v>0.01</v>
      </c>
      <c r="F94" s="10">
        <v>8.9999999999999993E-3</v>
      </c>
      <c r="G94" s="9"/>
      <c r="H94" s="9"/>
      <c r="I94" s="9"/>
      <c r="J94" s="9"/>
    </row>
    <row r="95" spans="1:10">
      <c r="A95" s="14">
        <v>664</v>
      </c>
      <c r="B95" s="10">
        <v>-1E-3</v>
      </c>
      <c r="C95" s="10">
        <v>5.0000000000000001E-3</v>
      </c>
      <c r="D95" s="10">
        <v>1E-3</v>
      </c>
      <c r="E95" s="10">
        <v>4.0000000000000001E-3</v>
      </c>
      <c r="F95" s="10">
        <v>4.0000000000000001E-3</v>
      </c>
      <c r="G95" s="9"/>
      <c r="H95" s="9"/>
      <c r="I95" s="9"/>
      <c r="J95" s="9"/>
    </row>
    <row r="96" spans="1:10">
      <c r="A96" s="14">
        <v>662</v>
      </c>
      <c r="B96" s="10">
        <v>0</v>
      </c>
      <c r="C96" s="10">
        <v>2E-3</v>
      </c>
      <c r="D96" s="10">
        <v>1E-3</v>
      </c>
      <c r="E96" s="10">
        <v>5.0000000000000001E-3</v>
      </c>
      <c r="F96" s="10">
        <v>2E-3</v>
      </c>
      <c r="G96" s="9"/>
      <c r="H96" s="9"/>
      <c r="I96" s="9"/>
      <c r="J96" s="9"/>
    </row>
    <row r="97" spans="1:10">
      <c r="A97" s="14">
        <v>660</v>
      </c>
      <c r="B97" s="10">
        <v>0</v>
      </c>
      <c r="C97" s="10">
        <v>5.0000000000000001E-3</v>
      </c>
      <c r="D97" s="10">
        <v>5.0000000000000001E-3</v>
      </c>
      <c r="E97" s="10">
        <v>7.0000000000000001E-3</v>
      </c>
      <c r="F97" s="10">
        <v>8.0000000000000002E-3</v>
      </c>
      <c r="G97" s="9"/>
      <c r="H97" s="9"/>
      <c r="I97" s="9"/>
      <c r="J97" s="9"/>
    </row>
    <row r="98" spans="1:10">
      <c r="A98" s="14">
        <v>658</v>
      </c>
      <c r="B98" s="10">
        <v>1E-3</v>
      </c>
      <c r="C98" s="10">
        <v>8.0000000000000002E-3</v>
      </c>
      <c r="D98" s="10">
        <v>6.0000000000000001E-3</v>
      </c>
      <c r="E98" s="10">
        <v>8.9999999999999993E-3</v>
      </c>
      <c r="F98" s="10">
        <v>7.0000000000000001E-3</v>
      </c>
      <c r="G98" s="9"/>
      <c r="H98" s="9"/>
      <c r="I98" s="9"/>
      <c r="J98" s="9"/>
    </row>
    <row r="99" spans="1:10">
      <c r="A99" s="14">
        <v>656</v>
      </c>
      <c r="B99" s="10">
        <v>5.0000000000000001E-3</v>
      </c>
      <c r="C99" s="10">
        <v>7.0000000000000001E-3</v>
      </c>
      <c r="D99" s="10">
        <v>7.0000000000000001E-3</v>
      </c>
      <c r="E99" s="10">
        <v>1.2E-2</v>
      </c>
      <c r="F99" s="10">
        <v>1.2999999999999999E-2</v>
      </c>
      <c r="G99" s="9"/>
      <c r="H99" s="9"/>
      <c r="I99" s="9"/>
      <c r="J99" s="9"/>
    </row>
    <row r="100" spans="1:10">
      <c r="A100" s="14">
        <v>654</v>
      </c>
      <c r="B100" s="10">
        <v>2E-3</v>
      </c>
      <c r="C100" s="10">
        <v>8.9999999999999993E-3</v>
      </c>
      <c r="D100" s="10">
        <v>8.9999999999999993E-3</v>
      </c>
      <c r="E100" s="10">
        <v>0.01</v>
      </c>
      <c r="F100" s="10">
        <v>8.9999999999999993E-3</v>
      </c>
      <c r="G100" s="9"/>
      <c r="H100" s="9"/>
      <c r="I100" s="9"/>
      <c r="J100" s="9"/>
    </row>
    <row r="101" spans="1:10">
      <c r="A101" s="14">
        <v>652</v>
      </c>
      <c r="B101" s="10">
        <v>-1E-3</v>
      </c>
      <c r="C101" s="10">
        <v>3.0000000000000001E-3</v>
      </c>
      <c r="D101" s="10">
        <v>5.0000000000000001E-3</v>
      </c>
      <c r="E101" s="10">
        <v>6.0000000000000001E-3</v>
      </c>
      <c r="F101" s="10">
        <v>8.9999999999999993E-3</v>
      </c>
      <c r="G101" s="9"/>
      <c r="H101" s="9"/>
      <c r="I101" s="9"/>
      <c r="J101" s="9"/>
    </row>
    <row r="102" spans="1:10">
      <c r="A102" s="14">
        <v>650</v>
      </c>
      <c r="B102" s="10">
        <v>1E-3</v>
      </c>
      <c r="C102" s="10">
        <v>7.0000000000000001E-3</v>
      </c>
      <c r="D102" s="10">
        <v>8.9999999999999993E-3</v>
      </c>
      <c r="E102" s="10">
        <v>0.01</v>
      </c>
      <c r="F102" s="10">
        <v>8.9999999999999993E-3</v>
      </c>
      <c r="G102" s="9"/>
      <c r="H102" s="9"/>
      <c r="I102" s="9"/>
      <c r="J102" s="9"/>
    </row>
    <row r="103" spans="1:10">
      <c r="A103" s="14">
        <v>648</v>
      </c>
      <c r="B103" s="10">
        <v>2E-3</v>
      </c>
      <c r="C103" s="10">
        <v>7.0000000000000001E-3</v>
      </c>
      <c r="D103" s="10">
        <v>3.0000000000000001E-3</v>
      </c>
      <c r="E103" s="10">
        <v>1.0999999999999999E-2</v>
      </c>
      <c r="F103" s="10">
        <v>1.0999999999999999E-2</v>
      </c>
      <c r="G103" s="9"/>
      <c r="H103" s="9"/>
      <c r="I103" s="9"/>
      <c r="J103" s="9"/>
    </row>
    <row r="104" spans="1:10">
      <c r="A104" s="14">
        <v>646</v>
      </c>
      <c r="B104" s="10">
        <v>-1E-3</v>
      </c>
      <c r="C104" s="10">
        <v>8.0000000000000002E-3</v>
      </c>
      <c r="D104" s="10">
        <v>8.0000000000000002E-3</v>
      </c>
      <c r="E104" s="10">
        <v>0.01</v>
      </c>
      <c r="F104" s="10">
        <v>1.2E-2</v>
      </c>
      <c r="G104" s="9"/>
      <c r="H104" s="9"/>
      <c r="I104" s="9"/>
      <c r="J104" s="9"/>
    </row>
    <row r="105" spans="1:10">
      <c r="A105" s="14">
        <v>644</v>
      </c>
      <c r="B105" s="10">
        <v>-1E-3</v>
      </c>
      <c r="C105" s="10">
        <v>8.0000000000000002E-3</v>
      </c>
      <c r="D105" s="10">
        <v>8.0000000000000002E-3</v>
      </c>
      <c r="E105" s="10">
        <v>1.0999999999999999E-2</v>
      </c>
      <c r="F105" s="10">
        <v>1.0999999999999999E-2</v>
      </c>
      <c r="G105" s="9"/>
      <c r="H105" s="9"/>
      <c r="I105" s="9"/>
      <c r="J105" s="9"/>
    </row>
    <row r="106" spans="1:10">
      <c r="A106" s="14">
        <v>642</v>
      </c>
      <c r="B106" s="10">
        <v>2E-3</v>
      </c>
      <c r="C106" s="10">
        <v>5.0000000000000001E-3</v>
      </c>
      <c r="D106" s="10">
        <v>7.0000000000000001E-3</v>
      </c>
      <c r="E106" s="10">
        <v>1.2999999999999999E-2</v>
      </c>
      <c r="F106" s="10">
        <v>8.9999999999999993E-3</v>
      </c>
      <c r="G106" s="9"/>
      <c r="H106" s="9"/>
      <c r="I106" s="9"/>
      <c r="J106" s="9"/>
    </row>
    <row r="107" spans="1:10">
      <c r="A107" s="14">
        <v>640</v>
      </c>
      <c r="B107" s="10">
        <v>6.0000000000000001E-3</v>
      </c>
      <c r="C107" s="10">
        <v>8.9999999999999993E-3</v>
      </c>
      <c r="D107" s="10">
        <v>8.9999999999999993E-3</v>
      </c>
      <c r="E107" s="10">
        <v>1.2E-2</v>
      </c>
      <c r="F107" s="10">
        <v>1.0999999999999999E-2</v>
      </c>
      <c r="G107" s="9"/>
      <c r="H107" s="9"/>
      <c r="I107" s="9"/>
      <c r="J107" s="9"/>
    </row>
    <row r="108" spans="1:10">
      <c r="A108" s="14">
        <v>638</v>
      </c>
      <c r="B108" s="10">
        <v>-2E-3</v>
      </c>
      <c r="C108" s="10">
        <v>8.9999999999999993E-3</v>
      </c>
      <c r="D108" s="10">
        <v>7.0000000000000001E-3</v>
      </c>
      <c r="E108" s="10">
        <v>7.0000000000000001E-3</v>
      </c>
      <c r="F108" s="10">
        <v>7.0000000000000001E-3</v>
      </c>
      <c r="G108" s="9"/>
      <c r="H108" s="9"/>
      <c r="I108" s="9"/>
      <c r="J108" s="9"/>
    </row>
    <row r="109" spans="1:10">
      <c r="A109" s="14">
        <v>636</v>
      </c>
      <c r="B109" s="10">
        <v>1E-3</v>
      </c>
      <c r="C109" s="10">
        <v>8.0000000000000002E-3</v>
      </c>
      <c r="D109" s="10">
        <v>4.0000000000000001E-3</v>
      </c>
      <c r="E109" s="10">
        <v>8.9999999999999993E-3</v>
      </c>
      <c r="F109" s="10">
        <v>8.9999999999999993E-3</v>
      </c>
      <c r="G109" s="9"/>
      <c r="H109" s="9"/>
      <c r="I109" s="9"/>
      <c r="J109" s="9"/>
    </row>
    <row r="110" spans="1:10">
      <c r="A110" s="14">
        <v>634</v>
      </c>
      <c r="B110" s="10">
        <v>-1E-3</v>
      </c>
      <c r="C110" s="10">
        <v>5.0000000000000001E-3</v>
      </c>
      <c r="D110" s="10">
        <v>6.0000000000000001E-3</v>
      </c>
      <c r="E110" s="10">
        <v>1.0999999999999999E-2</v>
      </c>
      <c r="F110" s="10">
        <v>7.0000000000000001E-3</v>
      </c>
      <c r="G110" s="9"/>
      <c r="H110" s="9"/>
      <c r="I110" s="9"/>
      <c r="J110" s="9"/>
    </row>
    <row r="111" spans="1:10">
      <c r="A111" s="14">
        <v>632</v>
      </c>
      <c r="B111" s="10">
        <v>0</v>
      </c>
      <c r="C111" s="10">
        <v>8.9999999999999993E-3</v>
      </c>
      <c r="D111" s="10">
        <v>7.0000000000000001E-3</v>
      </c>
      <c r="E111" s="10">
        <v>0.01</v>
      </c>
      <c r="F111" s="10">
        <v>1.0999999999999999E-2</v>
      </c>
      <c r="G111" s="9"/>
      <c r="H111" s="9"/>
      <c r="I111" s="9"/>
      <c r="J111" s="9"/>
    </row>
    <row r="112" spans="1:10">
      <c r="A112" s="14">
        <v>630</v>
      </c>
      <c r="B112" s="10">
        <v>-2E-3</v>
      </c>
      <c r="C112" s="10">
        <v>7.0000000000000001E-3</v>
      </c>
      <c r="D112" s="10">
        <v>6.0000000000000001E-3</v>
      </c>
      <c r="E112" s="10">
        <v>0.01</v>
      </c>
      <c r="F112" s="10">
        <v>6.0000000000000001E-3</v>
      </c>
      <c r="G112" s="9"/>
      <c r="H112" s="9"/>
      <c r="I112" s="9"/>
      <c r="J112" s="9"/>
    </row>
    <row r="113" spans="1:10">
      <c r="A113" s="14">
        <v>628</v>
      </c>
      <c r="B113" s="10">
        <v>3.0000000000000001E-3</v>
      </c>
      <c r="C113" s="10">
        <v>7.0000000000000001E-3</v>
      </c>
      <c r="D113" s="10">
        <v>8.0000000000000002E-3</v>
      </c>
      <c r="E113" s="10">
        <v>1.0999999999999999E-2</v>
      </c>
      <c r="F113" s="10">
        <v>0.01</v>
      </c>
      <c r="G113" s="9"/>
      <c r="H113" s="9"/>
      <c r="I113" s="9"/>
      <c r="J113" s="9"/>
    </row>
    <row r="114" spans="1:10">
      <c r="A114" s="14">
        <v>626</v>
      </c>
      <c r="B114" s="10">
        <v>0</v>
      </c>
      <c r="C114" s="10">
        <v>7.0000000000000001E-3</v>
      </c>
      <c r="D114" s="10">
        <v>7.0000000000000001E-3</v>
      </c>
      <c r="E114" s="10">
        <v>0.01</v>
      </c>
      <c r="F114" s="10">
        <v>8.9999999999999993E-3</v>
      </c>
      <c r="G114" s="9"/>
      <c r="H114" s="9"/>
      <c r="I114" s="9"/>
      <c r="J114" s="9"/>
    </row>
    <row r="115" spans="1:10">
      <c r="A115" s="14">
        <v>624</v>
      </c>
      <c r="B115" s="10">
        <v>-1E-3</v>
      </c>
      <c r="C115" s="10">
        <v>8.0000000000000002E-3</v>
      </c>
      <c r="D115" s="10">
        <v>7.0000000000000001E-3</v>
      </c>
      <c r="E115" s="10">
        <v>1.2E-2</v>
      </c>
      <c r="F115" s="10">
        <v>1.0999999999999999E-2</v>
      </c>
      <c r="G115" s="9"/>
      <c r="H115" s="9"/>
      <c r="I115" s="9"/>
      <c r="J115" s="9"/>
    </row>
    <row r="116" spans="1:10">
      <c r="A116" s="14">
        <v>622</v>
      </c>
      <c r="B116" s="10">
        <v>-2E-3</v>
      </c>
      <c r="C116" s="10">
        <v>8.0000000000000002E-3</v>
      </c>
      <c r="D116" s="10">
        <v>7.0000000000000001E-3</v>
      </c>
      <c r="E116" s="10">
        <v>0.01</v>
      </c>
      <c r="F116" s="10">
        <v>1.0999999999999999E-2</v>
      </c>
      <c r="G116" s="9"/>
      <c r="H116" s="9"/>
      <c r="I116" s="9"/>
      <c r="J116" s="9"/>
    </row>
    <row r="117" spans="1:10">
      <c r="A117" s="14">
        <v>620</v>
      </c>
      <c r="B117" s="10">
        <v>-1E-3</v>
      </c>
      <c r="C117" s="10">
        <v>0.01</v>
      </c>
      <c r="D117" s="10">
        <v>8.9999999999999993E-3</v>
      </c>
      <c r="E117" s="10">
        <v>8.9999999999999993E-3</v>
      </c>
      <c r="F117" s="10">
        <v>8.9999999999999993E-3</v>
      </c>
      <c r="G117" s="9"/>
      <c r="H117" s="9"/>
      <c r="I117" s="9"/>
      <c r="J117" s="9"/>
    </row>
    <row r="118" spans="1:10">
      <c r="A118" s="14">
        <v>618</v>
      </c>
      <c r="B118" s="10">
        <v>2E-3</v>
      </c>
      <c r="C118" s="10">
        <v>8.9999999999999993E-3</v>
      </c>
      <c r="D118" s="10">
        <v>8.9999999999999993E-3</v>
      </c>
      <c r="E118" s="10">
        <v>1.2E-2</v>
      </c>
      <c r="F118" s="10">
        <v>8.9999999999999993E-3</v>
      </c>
      <c r="G118" s="9"/>
      <c r="H118" s="9"/>
      <c r="I118" s="9"/>
      <c r="J118" s="9"/>
    </row>
    <row r="119" spans="1:10">
      <c r="A119" s="14">
        <v>616</v>
      </c>
      <c r="B119" s="10">
        <v>-1E-3</v>
      </c>
      <c r="C119" s="10">
        <v>8.9999999999999993E-3</v>
      </c>
      <c r="D119" s="10">
        <v>0.01</v>
      </c>
      <c r="E119" s="10">
        <v>1.0999999999999999E-2</v>
      </c>
      <c r="F119" s="10">
        <v>1.0999999999999999E-2</v>
      </c>
      <c r="G119" s="9"/>
      <c r="H119" s="9"/>
      <c r="I119" s="9"/>
      <c r="J119" s="9"/>
    </row>
    <row r="120" spans="1:10">
      <c r="A120" s="14">
        <v>614</v>
      </c>
      <c r="B120" s="10">
        <v>-2E-3</v>
      </c>
      <c r="C120" s="10">
        <v>6.0000000000000001E-3</v>
      </c>
      <c r="D120" s="10">
        <v>0.01</v>
      </c>
      <c r="E120" s="10">
        <v>0.01</v>
      </c>
      <c r="F120" s="10">
        <v>0.01</v>
      </c>
      <c r="G120" s="9"/>
      <c r="H120" s="9"/>
      <c r="I120" s="9"/>
      <c r="J120" s="9"/>
    </row>
    <row r="121" spans="1:10">
      <c r="A121" s="14">
        <v>612</v>
      </c>
      <c r="B121" s="10">
        <v>0</v>
      </c>
      <c r="C121" s="10">
        <v>0.01</v>
      </c>
      <c r="D121" s="10">
        <v>0.01</v>
      </c>
      <c r="E121" s="10">
        <v>1.0999999999999999E-2</v>
      </c>
      <c r="F121" s="10">
        <v>1.0999999999999999E-2</v>
      </c>
      <c r="G121" s="9"/>
      <c r="H121" s="9"/>
      <c r="I121" s="9"/>
      <c r="J121" s="9"/>
    </row>
    <row r="122" spans="1:10">
      <c r="A122" s="14">
        <v>610</v>
      </c>
      <c r="B122" s="10">
        <v>1E-3</v>
      </c>
      <c r="C122" s="10">
        <v>0.01</v>
      </c>
      <c r="D122" s="10">
        <v>1.2999999999999999E-2</v>
      </c>
      <c r="E122" s="10">
        <v>1.2E-2</v>
      </c>
      <c r="F122" s="10">
        <v>1.0999999999999999E-2</v>
      </c>
      <c r="G122" s="9"/>
      <c r="H122" s="9"/>
      <c r="I122" s="9"/>
      <c r="J122" s="9"/>
    </row>
    <row r="123" spans="1:10">
      <c r="A123" s="14">
        <v>608</v>
      </c>
      <c r="B123" s="10">
        <v>1E-3</v>
      </c>
      <c r="C123" s="10">
        <v>8.9999999999999993E-3</v>
      </c>
      <c r="D123" s="10">
        <v>1.0999999999999999E-2</v>
      </c>
      <c r="E123" s="10">
        <v>0.01</v>
      </c>
      <c r="F123" s="10">
        <v>1.2E-2</v>
      </c>
      <c r="G123" s="9"/>
      <c r="H123" s="9"/>
      <c r="I123" s="9"/>
      <c r="J123" s="9"/>
    </row>
    <row r="124" spans="1:10">
      <c r="A124" s="14">
        <v>606</v>
      </c>
      <c r="B124" s="10">
        <v>1E-3</v>
      </c>
      <c r="C124" s="10">
        <v>1.0999999999999999E-2</v>
      </c>
      <c r="D124" s="10">
        <v>1.0999999999999999E-2</v>
      </c>
      <c r="E124" s="10">
        <v>1.2999999999999999E-2</v>
      </c>
      <c r="F124" s="10">
        <v>1.0999999999999999E-2</v>
      </c>
      <c r="G124" s="9"/>
      <c r="H124" s="9"/>
      <c r="I124" s="9"/>
      <c r="J124" s="9"/>
    </row>
    <row r="125" spans="1:10">
      <c r="A125" s="14">
        <v>604</v>
      </c>
      <c r="B125" s="10">
        <v>2E-3</v>
      </c>
      <c r="C125" s="10">
        <v>1.2E-2</v>
      </c>
      <c r="D125" s="10">
        <v>1.2999999999999999E-2</v>
      </c>
      <c r="E125" s="10">
        <v>1.2999999999999999E-2</v>
      </c>
      <c r="F125" s="10">
        <v>1.2E-2</v>
      </c>
      <c r="G125" s="9"/>
      <c r="H125" s="9"/>
      <c r="I125" s="9"/>
      <c r="J125" s="9"/>
    </row>
    <row r="126" spans="1:10">
      <c r="A126" s="14">
        <v>602</v>
      </c>
      <c r="B126" s="10">
        <v>-2E-3</v>
      </c>
      <c r="C126" s="10">
        <v>0.01</v>
      </c>
      <c r="D126" s="10">
        <v>0.01</v>
      </c>
      <c r="E126" s="10">
        <v>1.2E-2</v>
      </c>
      <c r="F126" s="10">
        <v>1.2E-2</v>
      </c>
      <c r="G126" s="9"/>
      <c r="H126" s="9"/>
      <c r="I126" s="9"/>
      <c r="J126" s="9"/>
    </row>
    <row r="127" spans="1:10" s="11" customFormat="1">
      <c r="A127" s="13">
        <v>600</v>
      </c>
      <c r="B127" s="12">
        <v>-1E-3</v>
      </c>
      <c r="C127" s="12">
        <v>8.9999999999999993E-3</v>
      </c>
      <c r="D127" s="12">
        <v>1.0999999999999999E-2</v>
      </c>
      <c r="E127" s="12">
        <v>1.0999999999999999E-2</v>
      </c>
      <c r="F127" s="12">
        <v>1.2999999999999999E-2</v>
      </c>
      <c r="G127" s="9"/>
      <c r="H127" s="9"/>
      <c r="I127" s="9"/>
      <c r="J127" s="9"/>
    </row>
    <row r="128" spans="1:10">
      <c r="A128" s="14">
        <v>598</v>
      </c>
      <c r="B128" s="10">
        <v>0</v>
      </c>
      <c r="C128" s="10">
        <v>1.0999999999999999E-2</v>
      </c>
      <c r="D128" s="10">
        <v>1.2E-2</v>
      </c>
      <c r="E128" s="10">
        <v>1.4E-2</v>
      </c>
      <c r="F128" s="10">
        <v>1.2E-2</v>
      </c>
      <c r="G128" s="9"/>
      <c r="H128" s="9"/>
      <c r="I128" s="9"/>
      <c r="J128" s="9"/>
    </row>
    <row r="129" spans="1:10">
      <c r="A129" s="14">
        <v>596</v>
      </c>
      <c r="B129" s="10">
        <v>3.0000000000000001E-3</v>
      </c>
      <c r="C129" s="10">
        <v>1.2999999999999999E-2</v>
      </c>
      <c r="D129" s="10">
        <v>1.4E-2</v>
      </c>
      <c r="E129" s="10">
        <v>1.4999999999999999E-2</v>
      </c>
      <c r="F129" s="10">
        <v>1.4999999999999999E-2</v>
      </c>
      <c r="G129" s="9"/>
      <c r="H129" s="9"/>
      <c r="I129" s="9"/>
      <c r="J129" s="9"/>
    </row>
    <row r="130" spans="1:10">
      <c r="A130" s="14">
        <v>594</v>
      </c>
      <c r="B130" s="10">
        <v>2E-3</v>
      </c>
      <c r="C130" s="10">
        <v>1.2999999999999999E-2</v>
      </c>
      <c r="D130" s="10">
        <v>1.4E-2</v>
      </c>
      <c r="E130" s="10">
        <v>1.6E-2</v>
      </c>
      <c r="F130" s="10">
        <v>1.4E-2</v>
      </c>
      <c r="G130" s="9"/>
      <c r="H130" s="9"/>
      <c r="I130" s="9"/>
      <c r="J130" s="9"/>
    </row>
    <row r="131" spans="1:10">
      <c r="A131" s="14">
        <v>592</v>
      </c>
      <c r="B131" s="10">
        <v>1E-3</v>
      </c>
      <c r="C131" s="10">
        <v>1.4E-2</v>
      </c>
      <c r="D131" s="10">
        <v>1.2E-2</v>
      </c>
      <c r="E131" s="10">
        <v>1.4E-2</v>
      </c>
      <c r="F131" s="10">
        <v>1.2999999999999999E-2</v>
      </c>
      <c r="G131" s="9"/>
      <c r="H131" s="9"/>
      <c r="I131" s="9"/>
      <c r="J131" s="9"/>
    </row>
    <row r="132" spans="1:10">
      <c r="A132" s="14">
        <v>590</v>
      </c>
      <c r="B132" s="10">
        <v>-2E-3</v>
      </c>
      <c r="C132" s="10">
        <v>1.0999999999999999E-2</v>
      </c>
      <c r="D132" s="10">
        <v>1.2E-2</v>
      </c>
      <c r="E132" s="10">
        <v>1.2999999999999999E-2</v>
      </c>
      <c r="F132" s="10">
        <v>1.2E-2</v>
      </c>
      <c r="G132" s="9"/>
      <c r="H132" s="9"/>
      <c r="I132" s="9"/>
      <c r="J132" s="9"/>
    </row>
    <row r="133" spans="1:10">
      <c r="A133" s="14">
        <v>588</v>
      </c>
      <c r="B133" s="10">
        <v>0</v>
      </c>
      <c r="C133" s="10">
        <v>1.6E-2</v>
      </c>
      <c r="D133" s="10">
        <v>1.4E-2</v>
      </c>
      <c r="E133" s="10">
        <v>1.6E-2</v>
      </c>
      <c r="F133" s="10">
        <v>1.6E-2</v>
      </c>
      <c r="G133" s="9"/>
      <c r="H133" s="9"/>
      <c r="I133" s="9"/>
      <c r="J133" s="9"/>
    </row>
    <row r="134" spans="1:10">
      <c r="A134" s="14">
        <v>586</v>
      </c>
      <c r="B134" s="10">
        <v>1E-3</v>
      </c>
      <c r="C134" s="10">
        <v>1.2999999999999999E-2</v>
      </c>
      <c r="D134" s="10">
        <v>1.6E-2</v>
      </c>
      <c r="E134" s="10">
        <v>1.6E-2</v>
      </c>
      <c r="F134" s="10">
        <v>1.4999999999999999E-2</v>
      </c>
      <c r="G134" s="9"/>
      <c r="H134" s="9"/>
      <c r="I134" s="9"/>
      <c r="J134" s="9"/>
    </row>
    <row r="135" spans="1:10">
      <c r="A135" s="14">
        <v>584</v>
      </c>
      <c r="B135" s="10">
        <v>-1E-3</v>
      </c>
      <c r="C135" s="10">
        <v>1.2E-2</v>
      </c>
      <c r="D135" s="10">
        <v>1.2999999999999999E-2</v>
      </c>
      <c r="E135" s="10">
        <v>1.4E-2</v>
      </c>
      <c r="F135" s="10">
        <v>1.6E-2</v>
      </c>
      <c r="G135" s="9"/>
      <c r="H135" s="9"/>
      <c r="I135" s="9"/>
      <c r="J135" s="9"/>
    </row>
    <row r="136" spans="1:10">
      <c r="A136" s="14">
        <v>582</v>
      </c>
      <c r="B136" s="10">
        <v>-2E-3</v>
      </c>
      <c r="C136" s="10">
        <v>1.2E-2</v>
      </c>
      <c r="D136" s="10">
        <v>1.2999999999999999E-2</v>
      </c>
      <c r="E136" s="10">
        <v>1.6E-2</v>
      </c>
      <c r="F136" s="10">
        <v>1.4E-2</v>
      </c>
      <c r="G136" s="9"/>
      <c r="H136" s="9"/>
      <c r="I136" s="9"/>
      <c r="J136" s="9"/>
    </row>
    <row r="137" spans="1:10">
      <c r="A137" s="14">
        <v>580</v>
      </c>
      <c r="B137" s="10">
        <v>-1E-3</v>
      </c>
      <c r="C137" s="10">
        <v>1.4999999999999999E-2</v>
      </c>
      <c r="D137" s="10">
        <v>1.4E-2</v>
      </c>
      <c r="E137" s="10">
        <v>1.6E-2</v>
      </c>
      <c r="F137" s="10">
        <v>1.4999999999999999E-2</v>
      </c>
      <c r="G137" s="9"/>
      <c r="H137" s="9"/>
      <c r="I137" s="9"/>
      <c r="J137" s="9"/>
    </row>
    <row r="138" spans="1:10">
      <c r="A138" s="14">
        <v>578</v>
      </c>
      <c r="B138" s="10">
        <v>1E-3</v>
      </c>
      <c r="C138" s="10">
        <v>1.6E-2</v>
      </c>
      <c r="D138" s="10">
        <v>1.4999999999999999E-2</v>
      </c>
      <c r="E138" s="10">
        <v>1.7000000000000001E-2</v>
      </c>
      <c r="F138" s="10">
        <v>1.6E-2</v>
      </c>
      <c r="G138" s="9"/>
      <c r="H138" s="9"/>
      <c r="I138" s="9"/>
      <c r="J138" s="9"/>
    </row>
    <row r="139" spans="1:10">
      <c r="A139" s="14">
        <v>576</v>
      </c>
      <c r="B139" s="10">
        <v>1E-3</v>
      </c>
      <c r="C139" s="10">
        <v>1.4999999999999999E-2</v>
      </c>
      <c r="D139" s="10">
        <v>1.4999999999999999E-2</v>
      </c>
      <c r="E139" s="10">
        <v>1.7999999999999999E-2</v>
      </c>
      <c r="F139" s="10">
        <v>1.7000000000000001E-2</v>
      </c>
      <c r="G139" s="9"/>
      <c r="H139" s="9"/>
      <c r="I139" s="9"/>
      <c r="J139" s="9"/>
    </row>
    <row r="140" spans="1:10">
      <c r="A140" s="14">
        <v>574</v>
      </c>
      <c r="B140" s="10">
        <v>0</v>
      </c>
      <c r="C140" s="10">
        <v>1.9E-2</v>
      </c>
      <c r="D140" s="10">
        <v>1.4999999999999999E-2</v>
      </c>
      <c r="E140" s="10">
        <v>0.02</v>
      </c>
      <c r="F140" s="10">
        <v>1.7999999999999999E-2</v>
      </c>
      <c r="G140" s="9"/>
      <c r="H140" s="9"/>
      <c r="I140" s="9"/>
      <c r="J140" s="9"/>
    </row>
    <row r="141" spans="1:10">
      <c r="A141" s="14">
        <v>572</v>
      </c>
      <c r="B141" s="10">
        <v>-1E-3</v>
      </c>
      <c r="C141" s="10">
        <v>1.4999999999999999E-2</v>
      </c>
      <c r="D141" s="10">
        <v>1.4E-2</v>
      </c>
      <c r="E141" s="10">
        <v>1.6E-2</v>
      </c>
      <c r="F141" s="10">
        <v>1.6E-2</v>
      </c>
      <c r="G141" s="9"/>
      <c r="H141" s="9"/>
      <c r="I141" s="9"/>
      <c r="J141" s="9"/>
    </row>
    <row r="142" spans="1:10">
      <c r="A142" s="14">
        <v>570</v>
      </c>
      <c r="B142" s="10">
        <v>-1E-3</v>
      </c>
      <c r="C142" s="10">
        <v>1.6E-2</v>
      </c>
      <c r="D142" s="10">
        <v>1.6E-2</v>
      </c>
      <c r="E142" s="10">
        <v>0.02</v>
      </c>
      <c r="F142" s="10">
        <v>1.7999999999999999E-2</v>
      </c>
      <c r="G142" s="9"/>
      <c r="H142" s="9"/>
      <c r="I142" s="9"/>
      <c r="J142" s="9"/>
    </row>
    <row r="143" spans="1:10">
      <c r="A143" s="14">
        <v>568</v>
      </c>
      <c r="B143" s="10">
        <v>0</v>
      </c>
      <c r="C143" s="10">
        <v>1.7000000000000001E-2</v>
      </c>
      <c r="D143" s="10">
        <v>1.7000000000000001E-2</v>
      </c>
      <c r="E143" s="10">
        <v>0.02</v>
      </c>
      <c r="F143" s="10">
        <v>1.9E-2</v>
      </c>
      <c r="G143" s="9"/>
      <c r="H143" s="9"/>
      <c r="I143" s="9"/>
      <c r="J143" s="9"/>
    </row>
    <row r="144" spans="1:10">
      <c r="A144" s="14">
        <v>566</v>
      </c>
      <c r="B144" s="10">
        <v>0</v>
      </c>
      <c r="C144" s="10">
        <v>1.6E-2</v>
      </c>
      <c r="D144" s="10">
        <v>1.6E-2</v>
      </c>
      <c r="E144" s="10">
        <v>2.1000000000000001E-2</v>
      </c>
      <c r="F144" s="10">
        <v>0.02</v>
      </c>
      <c r="G144" s="9"/>
      <c r="H144" s="9"/>
      <c r="I144" s="9"/>
      <c r="J144" s="9"/>
    </row>
    <row r="145" spans="1:10">
      <c r="A145" s="14">
        <v>564</v>
      </c>
      <c r="B145" s="10">
        <v>0</v>
      </c>
      <c r="C145" s="10">
        <v>1.4999999999999999E-2</v>
      </c>
      <c r="D145" s="10">
        <v>1.9E-2</v>
      </c>
      <c r="E145" s="10">
        <v>0.02</v>
      </c>
      <c r="F145" s="10">
        <v>1.9E-2</v>
      </c>
      <c r="G145" s="9"/>
      <c r="H145" s="9"/>
      <c r="I145" s="9"/>
      <c r="J145" s="9"/>
    </row>
    <row r="146" spans="1:10">
      <c r="A146" s="14">
        <v>562</v>
      </c>
      <c r="B146" s="10">
        <v>-1E-3</v>
      </c>
      <c r="C146" s="10">
        <v>0.02</v>
      </c>
      <c r="D146" s="10">
        <v>1.7999999999999999E-2</v>
      </c>
      <c r="E146" s="10">
        <v>2.1000000000000001E-2</v>
      </c>
      <c r="F146" s="10">
        <v>0.02</v>
      </c>
      <c r="G146" s="9"/>
      <c r="H146" s="9"/>
      <c r="I146" s="9"/>
      <c r="J146" s="9"/>
    </row>
    <row r="147" spans="1:10">
      <c r="A147" s="14">
        <v>560</v>
      </c>
      <c r="B147" s="10">
        <v>-2E-3</v>
      </c>
      <c r="C147" s="10">
        <v>1.7999999999999999E-2</v>
      </c>
      <c r="D147" s="10">
        <v>1.7999999999999999E-2</v>
      </c>
      <c r="E147" s="10">
        <v>2.1999999999999999E-2</v>
      </c>
      <c r="F147" s="10">
        <v>2.1000000000000001E-2</v>
      </c>
      <c r="G147" s="9"/>
      <c r="H147" s="9"/>
      <c r="I147" s="9"/>
      <c r="J147" s="9"/>
    </row>
    <row r="148" spans="1:10">
      <c r="A148" s="14">
        <v>558</v>
      </c>
      <c r="B148" s="10">
        <v>-1E-3</v>
      </c>
      <c r="C148" s="10">
        <v>1.9E-2</v>
      </c>
      <c r="D148" s="10">
        <v>0.02</v>
      </c>
      <c r="E148" s="10">
        <v>2.3E-2</v>
      </c>
      <c r="F148" s="10">
        <v>2.1999999999999999E-2</v>
      </c>
      <c r="G148" s="9"/>
      <c r="H148" s="9"/>
      <c r="I148" s="9"/>
      <c r="J148" s="9"/>
    </row>
    <row r="149" spans="1:10">
      <c r="A149" s="14">
        <v>556</v>
      </c>
      <c r="B149" s="10">
        <v>2E-3</v>
      </c>
      <c r="C149" s="10">
        <v>2.1000000000000001E-2</v>
      </c>
      <c r="D149" s="10">
        <v>2.1000000000000001E-2</v>
      </c>
      <c r="E149" s="10">
        <v>2.4E-2</v>
      </c>
      <c r="F149" s="10">
        <v>2.4E-2</v>
      </c>
      <c r="G149" s="9"/>
      <c r="H149" s="9"/>
      <c r="I149" s="9"/>
      <c r="J149" s="9"/>
    </row>
    <row r="150" spans="1:10">
      <c r="A150" s="14">
        <v>554</v>
      </c>
      <c r="B150" s="10">
        <v>1E-3</v>
      </c>
      <c r="C150" s="10">
        <v>2.1000000000000001E-2</v>
      </c>
      <c r="D150" s="10">
        <v>0.02</v>
      </c>
      <c r="E150" s="10">
        <v>2.4E-2</v>
      </c>
      <c r="F150" s="10">
        <v>2.3E-2</v>
      </c>
      <c r="G150" s="9"/>
      <c r="H150" s="9"/>
      <c r="I150" s="9"/>
      <c r="J150" s="9"/>
    </row>
    <row r="151" spans="1:10">
      <c r="A151" s="14">
        <v>552</v>
      </c>
      <c r="B151" s="10">
        <v>1E-3</v>
      </c>
      <c r="C151" s="10">
        <v>2.1000000000000001E-2</v>
      </c>
      <c r="D151" s="10">
        <v>2.1999999999999999E-2</v>
      </c>
      <c r="E151" s="10">
        <v>2.4E-2</v>
      </c>
      <c r="F151" s="10">
        <v>2.5000000000000001E-2</v>
      </c>
      <c r="G151" s="9"/>
      <c r="H151" s="9"/>
      <c r="I151" s="9"/>
      <c r="J151" s="9"/>
    </row>
    <row r="152" spans="1:10">
      <c r="A152" s="14">
        <v>550</v>
      </c>
      <c r="B152" s="10">
        <v>-3.0000000000000001E-3</v>
      </c>
      <c r="C152" s="10">
        <v>0.02</v>
      </c>
      <c r="D152" s="10">
        <v>2.1999999999999999E-2</v>
      </c>
      <c r="E152" s="10">
        <v>2.5000000000000001E-2</v>
      </c>
      <c r="F152" s="10">
        <v>2.4E-2</v>
      </c>
      <c r="G152" s="9"/>
      <c r="H152" s="9"/>
      <c r="I152" s="9"/>
      <c r="J152" s="9"/>
    </row>
    <row r="153" spans="1:10">
      <c r="A153" s="14">
        <v>548</v>
      </c>
      <c r="B153" s="10">
        <v>1E-3</v>
      </c>
      <c r="C153" s="10">
        <v>2.4E-2</v>
      </c>
      <c r="D153" s="10">
        <v>2.1999999999999999E-2</v>
      </c>
      <c r="E153" s="10">
        <v>2.7E-2</v>
      </c>
      <c r="F153" s="10">
        <v>2.5000000000000001E-2</v>
      </c>
      <c r="G153" s="9"/>
      <c r="H153" s="9"/>
      <c r="I153" s="9"/>
      <c r="J153" s="9"/>
    </row>
    <row r="154" spans="1:10">
      <c r="A154" s="14">
        <v>546</v>
      </c>
      <c r="B154" s="10">
        <v>0</v>
      </c>
      <c r="C154" s="10">
        <v>2.3E-2</v>
      </c>
      <c r="D154" s="10">
        <v>2.1999999999999999E-2</v>
      </c>
      <c r="E154" s="10">
        <v>2.7E-2</v>
      </c>
      <c r="F154" s="10">
        <v>2.5999999999999999E-2</v>
      </c>
      <c r="G154" s="9"/>
      <c r="H154" s="9"/>
      <c r="I154" s="9"/>
      <c r="J154" s="9"/>
    </row>
    <row r="155" spans="1:10">
      <c r="A155" s="14">
        <v>544</v>
      </c>
      <c r="B155" s="10">
        <v>-1E-3</v>
      </c>
      <c r="C155" s="10">
        <v>2.3E-2</v>
      </c>
      <c r="D155" s="10">
        <v>2.3E-2</v>
      </c>
      <c r="E155" s="10">
        <v>2.7E-2</v>
      </c>
      <c r="F155" s="10">
        <v>2.7E-2</v>
      </c>
      <c r="G155" s="9"/>
      <c r="H155" s="9"/>
      <c r="I155" s="9"/>
      <c r="J155" s="9"/>
    </row>
    <row r="156" spans="1:10">
      <c r="A156" s="14">
        <v>542</v>
      </c>
      <c r="B156" s="10">
        <v>0</v>
      </c>
      <c r="C156" s="10">
        <v>2.5000000000000001E-2</v>
      </c>
      <c r="D156" s="10">
        <v>2.4E-2</v>
      </c>
      <c r="E156" s="10">
        <v>2.8000000000000001E-2</v>
      </c>
      <c r="F156" s="10">
        <v>2.8000000000000001E-2</v>
      </c>
      <c r="G156" s="9"/>
      <c r="H156" s="9"/>
      <c r="I156" s="9"/>
      <c r="J156" s="9"/>
    </row>
    <row r="157" spans="1:10">
      <c r="A157" s="14">
        <v>540</v>
      </c>
      <c r="B157" s="10">
        <v>1E-3</v>
      </c>
      <c r="C157" s="10">
        <v>2.5999999999999999E-2</v>
      </c>
      <c r="D157" s="10">
        <v>2.5000000000000001E-2</v>
      </c>
      <c r="E157" s="10">
        <v>0.03</v>
      </c>
      <c r="F157" s="10">
        <v>2.8000000000000001E-2</v>
      </c>
      <c r="G157" s="9"/>
      <c r="H157" s="9"/>
      <c r="I157" s="9"/>
      <c r="J157" s="9"/>
    </row>
    <row r="158" spans="1:10">
      <c r="A158" s="14">
        <v>538</v>
      </c>
      <c r="B158" s="10">
        <v>1E-3</v>
      </c>
      <c r="C158" s="10">
        <v>2.5999999999999999E-2</v>
      </c>
      <c r="D158" s="10">
        <v>2.5000000000000001E-2</v>
      </c>
      <c r="E158" s="10">
        <v>0.03</v>
      </c>
      <c r="F158" s="10">
        <v>2.9000000000000001E-2</v>
      </c>
      <c r="G158" s="9"/>
      <c r="H158" s="9"/>
      <c r="I158" s="9"/>
      <c r="J158" s="9"/>
    </row>
    <row r="159" spans="1:10">
      <c r="A159" s="14">
        <v>536</v>
      </c>
      <c r="B159" s="10">
        <v>0</v>
      </c>
      <c r="C159" s="10">
        <v>2.7E-2</v>
      </c>
      <c r="D159" s="10">
        <v>2.7E-2</v>
      </c>
      <c r="E159" s="10">
        <v>0.03</v>
      </c>
      <c r="F159" s="10">
        <v>3.1E-2</v>
      </c>
      <c r="G159" s="9"/>
      <c r="H159" s="9"/>
      <c r="I159" s="9"/>
      <c r="J159" s="9"/>
    </row>
    <row r="160" spans="1:10">
      <c r="A160" s="14">
        <v>534</v>
      </c>
      <c r="B160" s="10">
        <v>0</v>
      </c>
      <c r="C160" s="10">
        <v>2.7E-2</v>
      </c>
      <c r="D160" s="10">
        <v>2.7E-2</v>
      </c>
      <c r="E160" s="10">
        <v>3.2000000000000001E-2</v>
      </c>
      <c r="F160" s="10">
        <v>3.2000000000000001E-2</v>
      </c>
      <c r="G160" s="9"/>
      <c r="H160" s="9"/>
      <c r="I160" s="9"/>
      <c r="J160" s="9"/>
    </row>
    <row r="161" spans="1:10">
      <c r="A161" s="14">
        <v>532</v>
      </c>
      <c r="B161" s="10">
        <v>-1E-3</v>
      </c>
      <c r="C161" s="10">
        <v>2.8000000000000001E-2</v>
      </c>
      <c r="D161" s="10">
        <v>2.7E-2</v>
      </c>
      <c r="E161" s="10">
        <v>3.2000000000000001E-2</v>
      </c>
      <c r="F161" s="10">
        <v>3.2000000000000001E-2</v>
      </c>
      <c r="G161" s="9"/>
      <c r="H161" s="9"/>
      <c r="I161" s="9"/>
      <c r="J161" s="9"/>
    </row>
    <row r="162" spans="1:10">
      <c r="A162" s="14">
        <v>530</v>
      </c>
      <c r="B162" s="10">
        <v>0</v>
      </c>
      <c r="C162" s="10">
        <v>2.9000000000000001E-2</v>
      </c>
      <c r="D162" s="10">
        <v>2.9000000000000001E-2</v>
      </c>
      <c r="E162" s="10">
        <v>3.4000000000000002E-2</v>
      </c>
      <c r="F162" s="10">
        <v>3.3000000000000002E-2</v>
      </c>
      <c r="G162" s="9"/>
      <c r="H162" s="9"/>
      <c r="I162" s="9"/>
      <c r="J162" s="9"/>
    </row>
    <row r="163" spans="1:10">
      <c r="A163" s="14">
        <v>528</v>
      </c>
      <c r="B163" s="10">
        <v>0</v>
      </c>
      <c r="C163" s="10">
        <v>0.03</v>
      </c>
      <c r="D163" s="10">
        <v>0.03</v>
      </c>
      <c r="E163" s="10">
        <v>3.5000000000000003E-2</v>
      </c>
      <c r="F163" s="10">
        <v>3.4000000000000002E-2</v>
      </c>
      <c r="G163" s="9"/>
      <c r="H163" s="9"/>
      <c r="I163" s="9"/>
      <c r="J163" s="9"/>
    </row>
    <row r="164" spans="1:10">
      <c r="A164" s="14">
        <v>526</v>
      </c>
      <c r="B164" s="10">
        <v>0</v>
      </c>
      <c r="C164" s="10">
        <v>3.1E-2</v>
      </c>
      <c r="D164" s="10">
        <v>3.1E-2</v>
      </c>
      <c r="E164" s="10">
        <v>3.5999999999999997E-2</v>
      </c>
      <c r="F164" s="10">
        <v>3.5000000000000003E-2</v>
      </c>
      <c r="G164" s="9"/>
      <c r="H164" s="9"/>
      <c r="I164" s="9"/>
      <c r="J164" s="9"/>
    </row>
    <row r="165" spans="1:10">
      <c r="A165" s="14">
        <v>524</v>
      </c>
      <c r="B165" s="10">
        <v>-1E-3</v>
      </c>
      <c r="C165" s="10">
        <v>3.1E-2</v>
      </c>
      <c r="D165" s="10">
        <v>3.1E-2</v>
      </c>
      <c r="E165" s="10">
        <v>3.5999999999999997E-2</v>
      </c>
      <c r="F165" s="10">
        <v>3.5000000000000003E-2</v>
      </c>
      <c r="G165" s="9"/>
      <c r="H165" s="9"/>
      <c r="I165" s="9"/>
      <c r="J165" s="9"/>
    </row>
    <row r="166" spans="1:10">
      <c r="A166" s="14">
        <v>522</v>
      </c>
      <c r="B166" s="10">
        <v>0</v>
      </c>
      <c r="C166" s="10">
        <v>3.3000000000000002E-2</v>
      </c>
      <c r="D166" s="10">
        <v>3.2000000000000001E-2</v>
      </c>
      <c r="E166" s="10">
        <v>3.6999999999999998E-2</v>
      </c>
      <c r="F166" s="10">
        <v>3.7999999999999999E-2</v>
      </c>
      <c r="G166" s="9"/>
      <c r="H166" s="9"/>
      <c r="I166" s="9"/>
      <c r="J166" s="9"/>
    </row>
    <row r="167" spans="1:10">
      <c r="A167" s="14">
        <v>520</v>
      </c>
      <c r="B167" s="10">
        <v>0</v>
      </c>
      <c r="C167" s="10">
        <v>3.3000000000000002E-2</v>
      </c>
      <c r="D167" s="10">
        <v>3.3000000000000002E-2</v>
      </c>
      <c r="E167" s="10">
        <v>3.7999999999999999E-2</v>
      </c>
      <c r="F167" s="10">
        <v>3.7999999999999999E-2</v>
      </c>
      <c r="G167" s="9"/>
      <c r="H167" s="9"/>
      <c r="I167" s="9"/>
      <c r="J167" s="9"/>
    </row>
    <row r="168" spans="1:10">
      <c r="A168" s="14">
        <v>518</v>
      </c>
      <c r="B168" s="10">
        <v>-1E-3</v>
      </c>
      <c r="C168" s="10">
        <v>3.5999999999999997E-2</v>
      </c>
      <c r="D168" s="10">
        <v>3.4000000000000002E-2</v>
      </c>
      <c r="E168" s="10">
        <v>0.04</v>
      </c>
      <c r="F168" s="10">
        <v>0.04</v>
      </c>
      <c r="G168" s="9"/>
      <c r="H168" s="9"/>
      <c r="I168" s="9"/>
      <c r="J168" s="9"/>
    </row>
    <row r="169" spans="1:10">
      <c r="A169" s="14">
        <v>516</v>
      </c>
      <c r="B169" s="10">
        <v>-1E-3</v>
      </c>
      <c r="C169" s="10">
        <v>3.5999999999999997E-2</v>
      </c>
      <c r="D169" s="10">
        <v>3.5000000000000003E-2</v>
      </c>
      <c r="E169" s="10">
        <v>0.04</v>
      </c>
      <c r="F169" s="10">
        <v>4.1000000000000002E-2</v>
      </c>
      <c r="G169" s="9"/>
      <c r="H169" s="9"/>
      <c r="I169" s="9"/>
      <c r="J169" s="9"/>
    </row>
    <row r="170" spans="1:10">
      <c r="A170" s="14">
        <v>514</v>
      </c>
      <c r="B170" s="10">
        <v>0</v>
      </c>
      <c r="C170" s="10">
        <v>3.6999999999999998E-2</v>
      </c>
      <c r="D170" s="10">
        <v>3.7999999999999999E-2</v>
      </c>
      <c r="E170" s="10">
        <v>4.2000000000000003E-2</v>
      </c>
      <c r="F170" s="10">
        <v>4.2000000000000003E-2</v>
      </c>
      <c r="G170" s="9"/>
      <c r="H170" s="9"/>
      <c r="I170" s="9"/>
      <c r="J170" s="9"/>
    </row>
    <row r="171" spans="1:10">
      <c r="A171" s="14">
        <v>512</v>
      </c>
      <c r="B171" s="10">
        <v>0</v>
      </c>
      <c r="C171" s="10">
        <v>3.9E-2</v>
      </c>
      <c r="D171" s="10">
        <v>3.7999999999999999E-2</v>
      </c>
      <c r="E171" s="10">
        <v>4.4999999999999998E-2</v>
      </c>
      <c r="F171" s="10">
        <v>4.3999999999999997E-2</v>
      </c>
      <c r="G171" s="9"/>
      <c r="H171" s="9"/>
      <c r="I171" s="9"/>
      <c r="J171" s="9"/>
    </row>
    <row r="172" spans="1:10">
      <c r="A172" s="14">
        <v>510</v>
      </c>
      <c r="B172" s="10">
        <v>-1E-3</v>
      </c>
      <c r="C172" s="10">
        <v>0.04</v>
      </c>
      <c r="D172" s="10">
        <v>3.9E-2</v>
      </c>
      <c r="E172" s="10">
        <v>4.7E-2</v>
      </c>
      <c r="F172" s="10">
        <v>4.5999999999999999E-2</v>
      </c>
      <c r="G172" s="9"/>
      <c r="H172" s="9"/>
      <c r="I172" s="9"/>
      <c r="J172" s="9"/>
    </row>
    <row r="173" spans="1:10">
      <c r="A173" s="14">
        <v>508</v>
      </c>
      <c r="B173" s="10">
        <v>-1E-3</v>
      </c>
      <c r="C173" s="10">
        <v>4.1000000000000002E-2</v>
      </c>
      <c r="D173" s="10">
        <v>0.04</v>
      </c>
      <c r="E173" s="10">
        <v>4.8000000000000001E-2</v>
      </c>
      <c r="F173" s="10">
        <v>4.5999999999999999E-2</v>
      </c>
      <c r="G173" s="9"/>
      <c r="H173" s="9"/>
      <c r="I173" s="9"/>
      <c r="J173" s="9"/>
    </row>
    <row r="174" spans="1:10">
      <c r="A174" s="14">
        <v>506</v>
      </c>
      <c r="B174" s="10">
        <v>0</v>
      </c>
      <c r="C174" s="10">
        <v>4.1000000000000002E-2</v>
      </c>
      <c r="D174" s="10">
        <v>4.2000000000000003E-2</v>
      </c>
      <c r="E174" s="10">
        <v>4.8000000000000001E-2</v>
      </c>
      <c r="F174" s="10">
        <v>4.9000000000000002E-2</v>
      </c>
      <c r="G174" s="9"/>
      <c r="H174" s="9"/>
      <c r="I174" s="9"/>
      <c r="J174" s="9"/>
    </row>
    <row r="175" spans="1:10">
      <c r="A175" s="14">
        <v>504</v>
      </c>
      <c r="B175" s="10">
        <v>0</v>
      </c>
      <c r="C175" s="10">
        <v>4.2999999999999997E-2</v>
      </c>
      <c r="D175" s="10">
        <v>4.2000000000000003E-2</v>
      </c>
      <c r="E175" s="10">
        <v>0.05</v>
      </c>
      <c r="F175" s="10">
        <v>5.0999999999999997E-2</v>
      </c>
      <c r="G175" s="9"/>
      <c r="H175" s="9"/>
      <c r="I175" s="9"/>
      <c r="J175" s="9"/>
    </row>
    <row r="176" spans="1:10">
      <c r="A176" s="14">
        <v>502</v>
      </c>
      <c r="B176" s="10">
        <v>0</v>
      </c>
      <c r="C176" s="10">
        <v>4.3999999999999997E-2</v>
      </c>
      <c r="D176" s="10">
        <v>4.3999999999999997E-2</v>
      </c>
      <c r="E176" s="10">
        <v>5.2999999999999999E-2</v>
      </c>
      <c r="F176" s="10">
        <v>5.1999999999999998E-2</v>
      </c>
      <c r="G176" s="9"/>
      <c r="H176" s="9"/>
      <c r="I176" s="9"/>
      <c r="J176" s="9"/>
    </row>
    <row r="177" spans="1:10">
      <c r="A177" s="14">
        <v>500</v>
      </c>
      <c r="B177" s="10">
        <v>-1E-3</v>
      </c>
      <c r="C177" s="10">
        <v>4.5999999999999999E-2</v>
      </c>
      <c r="D177" s="10">
        <v>4.4999999999999998E-2</v>
      </c>
      <c r="E177" s="10">
        <v>5.3999999999999999E-2</v>
      </c>
      <c r="F177" s="10">
        <v>5.5E-2</v>
      </c>
      <c r="G177" s="9"/>
      <c r="H177" s="9"/>
      <c r="I177" s="9"/>
      <c r="J177" s="9"/>
    </row>
    <row r="178" spans="1:10">
      <c r="A178" s="14">
        <v>498</v>
      </c>
      <c r="B178" s="10">
        <v>-1E-3</v>
      </c>
      <c r="C178" s="10">
        <v>4.8000000000000001E-2</v>
      </c>
      <c r="D178" s="10">
        <v>4.8000000000000001E-2</v>
      </c>
      <c r="E178" s="10">
        <v>5.7000000000000002E-2</v>
      </c>
      <c r="F178" s="10">
        <v>5.7000000000000002E-2</v>
      </c>
      <c r="G178" s="9"/>
      <c r="H178" s="9"/>
      <c r="I178" s="9"/>
      <c r="J178" s="9"/>
    </row>
    <row r="179" spans="1:10">
      <c r="A179" s="14">
        <v>496</v>
      </c>
      <c r="B179" s="10">
        <v>0</v>
      </c>
      <c r="C179" s="10">
        <v>4.9000000000000002E-2</v>
      </c>
      <c r="D179" s="10">
        <v>0.05</v>
      </c>
      <c r="E179" s="10">
        <v>5.8999999999999997E-2</v>
      </c>
      <c r="F179" s="10">
        <v>5.8999999999999997E-2</v>
      </c>
      <c r="G179" s="9"/>
      <c r="H179" s="9"/>
      <c r="I179" s="9"/>
      <c r="J179" s="9"/>
    </row>
    <row r="180" spans="1:10">
      <c r="A180" s="14">
        <v>494</v>
      </c>
      <c r="B180" s="10">
        <v>0</v>
      </c>
      <c r="C180" s="10">
        <v>5.0999999999999997E-2</v>
      </c>
      <c r="D180" s="10">
        <v>5.0999999999999997E-2</v>
      </c>
      <c r="E180" s="10">
        <v>6.2E-2</v>
      </c>
      <c r="F180" s="10">
        <v>6.2E-2</v>
      </c>
      <c r="G180" s="9"/>
      <c r="H180" s="9"/>
      <c r="I180" s="9"/>
      <c r="J180" s="9"/>
    </row>
    <row r="181" spans="1:10">
      <c r="A181" s="14">
        <v>492</v>
      </c>
      <c r="B181" s="10">
        <v>0</v>
      </c>
      <c r="C181" s="10">
        <v>5.2999999999999999E-2</v>
      </c>
      <c r="D181" s="10">
        <v>5.2999999999999999E-2</v>
      </c>
      <c r="E181" s="10">
        <v>6.4000000000000001E-2</v>
      </c>
      <c r="F181" s="10">
        <v>6.4000000000000001E-2</v>
      </c>
      <c r="G181" s="9"/>
      <c r="H181" s="9"/>
      <c r="I181" s="9"/>
      <c r="J181" s="9"/>
    </row>
    <row r="182" spans="1:10">
      <c r="A182" s="14">
        <v>490</v>
      </c>
      <c r="B182" s="10">
        <v>0</v>
      </c>
      <c r="C182" s="10">
        <v>5.5E-2</v>
      </c>
      <c r="D182" s="10">
        <v>5.5E-2</v>
      </c>
      <c r="E182" s="10">
        <v>6.7000000000000004E-2</v>
      </c>
      <c r="F182" s="10">
        <v>6.7000000000000004E-2</v>
      </c>
      <c r="G182" s="9"/>
      <c r="H182" s="9"/>
      <c r="I182" s="9"/>
      <c r="J182" s="9"/>
    </row>
    <row r="183" spans="1:10">
      <c r="A183" s="14">
        <v>488</v>
      </c>
      <c r="B183" s="10">
        <v>0</v>
      </c>
      <c r="C183" s="10">
        <v>5.7000000000000002E-2</v>
      </c>
      <c r="D183" s="10">
        <v>5.7000000000000002E-2</v>
      </c>
      <c r="E183" s="10">
        <v>6.9000000000000006E-2</v>
      </c>
      <c r="F183" s="10">
        <v>7.0000000000000007E-2</v>
      </c>
      <c r="G183" s="9"/>
      <c r="H183" s="9"/>
      <c r="I183" s="9"/>
      <c r="J183" s="9"/>
    </row>
    <row r="184" spans="1:10">
      <c r="A184" s="14">
        <v>486</v>
      </c>
      <c r="B184" s="10">
        <v>0</v>
      </c>
      <c r="C184" s="10">
        <v>5.8999999999999997E-2</v>
      </c>
      <c r="D184" s="10">
        <v>5.8999999999999997E-2</v>
      </c>
      <c r="E184" s="10">
        <v>7.2999999999999995E-2</v>
      </c>
      <c r="F184" s="10">
        <v>7.2999999999999995E-2</v>
      </c>
      <c r="G184" s="9"/>
      <c r="H184" s="9"/>
      <c r="I184" s="9"/>
      <c r="J184" s="9"/>
    </row>
    <row r="185" spans="1:10">
      <c r="A185" s="14">
        <v>484</v>
      </c>
      <c r="B185" s="10">
        <v>0</v>
      </c>
      <c r="C185" s="10">
        <v>6.0999999999999999E-2</v>
      </c>
      <c r="D185" s="10">
        <v>6.0999999999999999E-2</v>
      </c>
      <c r="E185" s="10">
        <v>7.4999999999999997E-2</v>
      </c>
      <c r="F185" s="10">
        <v>7.4999999999999997E-2</v>
      </c>
      <c r="G185" s="9"/>
      <c r="H185" s="9"/>
      <c r="I185" s="9"/>
      <c r="J185" s="9"/>
    </row>
    <row r="186" spans="1:10">
      <c r="A186" s="14">
        <v>482</v>
      </c>
      <c r="B186" s="10">
        <v>0</v>
      </c>
      <c r="C186" s="10">
        <v>6.3E-2</v>
      </c>
      <c r="D186" s="10">
        <v>6.3E-2</v>
      </c>
      <c r="E186" s="10">
        <v>7.8E-2</v>
      </c>
      <c r="F186" s="10">
        <v>7.9000000000000001E-2</v>
      </c>
      <c r="G186" s="9"/>
      <c r="H186" s="9"/>
      <c r="I186" s="9"/>
      <c r="J186" s="9"/>
    </row>
    <row r="187" spans="1:10">
      <c r="A187" s="14">
        <v>480</v>
      </c>
      <c r="B187" s="10">
        <v>0</v>
      </c>
      <c r="C187" s="10">
        <v>6.6000000000000003E-2</v>
      </c>
      <c r="D187" s="10">
        <v>6.6000000000000003E-2</v>
      </c>
      <c r="E187" s="10">
        <v>8.2000000000000003E-2</v>
      </c>
      <c r="F187" s="10">
        <v>8.2000000000000003E-2</v>
      </c>
      <c r="G187" s="9"/>
      <c r="H187" s="9"/>
      <c r="I187" s="9"/>
      <c r="J187" s="9"/>
    </row>
    <row r="188" spans="1:10">
      <c r="A188" s="14">
        <v>478</v>
      </c>
      <c r="B188" s="10">
        <v>0</v>
      </c>
      <c r="C188" s="10">
        <v>6.8000000000000005E-2</v>
      </c>
      <c r="D188" s="10">
        <v>6.9000000000000006E-2</v>
      </c>
      <c r="E188" s="10">
        <v>8.5000000000000006E-2</v>
      </c>
      <c r="F188" s="10">
        <v>8.5999999999999993E-2</v>
      </c>
      <c r="G188" s="9"/>
      <c r="H188" s="9"/>
      <c r="I188" s="9"/>
      <c r="J188" s="9"/>
    </row>
    <row r="189" spans="1:10">
      <c r="A189" s="14">
        <v>476</v>
      </c>
      <c r="B189" s="10">
        <v>0</v>
      </c>
      <c r="C189" s="10">
        <v>7.0999999999999994E-2</v>
      </c>
      <c r="D189" s="10">
        <v>7.1999999999999995E-2</v>
      </c>
      <c r="E189" s="10">
        <v>8.8999999999999996E-2</v>
      </c>
      <c r="F189" s="10">
        <v>8.8999999999999996E-2</v>
      </c>
      <c r="G189" s="9"/>
      <c r="H189" s="9"/>
      <c r="I189" s="9"/>
      <c r="J189" s="9"/>
    </row>
    <row r="190" spans="1:10">
      <c r="A190" s="14">
        <v>474</v>
      </c>
      <c r="B190" s="10">
        <v>0</v>
      </c>
      <c r="C190" s="10">
        <v>7.3999999999999996E-2</v>
      </c>
      <c r="D190" s="10">
        <v>7.3999999999999996E-2</v>
      </c>
      <c r="E190" s="10">
        <v>9.2999999999999999E-2</v>
      </c>
      <c r="F190" s="10">
        <v>9.2999999999999999E-2</v>
      </c>
      <c r="G190" s="9"/>
      <c r="H190" s="9"/>
      <c r="I190" s="9"/>
      <c r="J190" s="9"/>
    </row>
    <row r="191" spans="1:10">
      <c r="A191" s="14">
        <v>472</v>
      </c>
      <c r="B191" s="10">
        <v>0</v>
      </c>
      <c r="C191" s="10">
        <v>7.5999999999999998E-2</v>
      </c>
      <c r="D191" s="10">
        <v>7.6999999999999999E-2</v>
      </c>
      <c r="E191" s="10">
        <v>9.6000000000000002E-2</v>
      </c>
      <c r="F191" s="10">
        <v>9.7000000000000003E-2</v>
      </c>
      <c r="G191" s="9"/>
      <c r="H191" s="9"/>
      <c r="I191" s="9"/>
      <c r="J191" s="9"/>
    </row>
    <row r="192" spans="1:10">
      <c r="A192" s="14">
        <v>470</v>
      </c>
      <c r="B192" s="10">
        <v>0</v>
      </c>
      <c r="C192" s="10">
        <v>7.9000000000000001E-2</v>
      </c>
      <c r="D192" s="10">
        <v>7.9000000000000001E-2</v>
      </c>
      <c r="E192" s="10">
        <v>9.9000000000000005E-2</v>
      </c>
      <c r="F192" s="10">
        <v>0.1</v>
      </c>
      <c r="G192" s="9"/>
      <c r="H192" s="9"/>
      <c r="I192" s="9"/>
      <c r="J192" s="9"/>
    </row>
    <row r="193" spans="1:10">
      <c r="A193" s="14">
        <v>468</v>
      </c>
      <c r="B193" s="10">
        <v>0</v>
      </c>
      <c r="C193" s="10">
        <v>8.1000000000000003E-2</v>
      </c>
      <c r="D193" s="10">
        <v>8.2000000000000003E-2</v>
      </c>
      <c r="E193" s="10">
        <v>0.10299999999999999</v>
      </c>
      <c r="F193" s="10">
        <v>0.10299999999999999</v>
      </c>
      <c r="G193" s="9"/>
      <c r="H193" s="9"/>
      <c r="I193" s="9"/>
      <c r="J193" s="9"/>
    </row>
    <row r="194" spans="1:10">
      <c r="A194" s="14">
        <v>466</v>
      </c>
      <c r="B194" s="10">
        <v>0</v>
      </c>
      <c r="C194" s="10">
        <v>8.4000000000000005E-2</v>
      </c>
      <c r="D194" s="10">
        <v>8.3000000000000004E-2</v>
      </c>
      <c r="E194" s="10">
        <v>0.105</v>
      </c>
      <c r="F194" s="10">
        <v>0.106</v>
      </c>
      <c r="G194" s="9"/>
      <c r="H194" s="9"/>
      <c r="I194" s="9"/>
      <c r="J194" s="9"/>
    </row>
    <row r="195" spans="1:10">
      <c r="A195" s="14">
        <v>464</v>
      </c>
      <c r="B195" s="10">
        <v>0</v>
      </c>
      <c r="C195" s="10">
        <v>8.6999999999999994E-2</v>
      </c>
      <c r="D195" s="10">
        <v>8.5999999999999993E-2</v>
      </c>
      <c r="E195" s="10">
        <v>0.108</v>
      </c>
      <c r="F195" s="10">
        <v>0.109</v>
      </c>
      <c r="G195" s="9"/>
      <c r="H195" s="9"/>
      <c r="I195" s="9"/>
      <c r="J195" s="9"/>
    </row>
    <row r="196" spans="1:10">
      <c r="A196" s="14">
        <v>462</v>
      </c>
      <c r="B196" s="10">
        <v>-1E-3</v>
      </c>
      <c r="C196" s="10">
        <v>8.8999999999999996E-2</v>
      </c>
      <c r="D196" s="10">
        <v>8.7999999999999995E-2</v>
      </c>
      <c r="E196" s="10">
        <v>0.111</v>
      </c>
      <c r="F196" s="10">
        <v>0.113</v>
      </c>
      <c r="G196" s="9"/>
      <c r="H196" s="9"/>
      <c r="I196" s="9"/>
      <c r="J196" s="9"/>
    </row>
    <row r="197" spans="1:10">
      <c r="A197" s="14">
        <v>460</v>
      </c>
      <c r="B197" s="10">
        <v>0</v>
      </c>
      <c r="C197" s="10">
        <v>9.1999999999999998E-2</v>
      </c>
      <c r="D197" s="10">
        <v>9.0999999999999998E-2</v>
      </c>
      <c r="E197" s="10">
        <v>0.115</v>
      </c>
      <c r="F197" s="10">
        <v>0.11700000000000001</v>
      </c>
      <c r="G197" s="9"/>
      <c r="H197" s="9"/>
      <c r="I197" s="9"/>
      <c r="J197" s="9"/>
    </row>
    <row r="198" spans="1:10">
      <c r="A198" s="14">
        <v>458</v>
      </c>
      <c r="B198" s="10">
        <v>0</v>
      </c>
      <c r="C198" s="10">
        <v>9.6000000000000002E-2</v>
      </c>
      <c r="D198" s="10">
        <v>9.5000000000000001E-2</v>
      </c>
      <c r="E198" s="10">
        <v>0.12</v>
      </c>
      <c r="F198" s="10">
        <v>0.121</v>
      </c>
      <c r="G198" s="9"/>
      <c r="H198" s="9"/>
      <c r="I198" s="9"/>
      <c r="J198" s="9"/>
    </row>
    <row r="199" spans="1:10">
      <c r="A199" s="14">
        <v>456</v>
      </c>
      <c r="B199" s="10">
        <v>0</v>
      </c>
      <c r="C199" s="10">
        <v>9.9000000000000005E-2</v>
      </c>
      <c r="D199" s="10">
        <v>9.8000000000000004E-2</v>
      </c>
      <c r="E199" s="10">
        <v>0.124</v>
      </c>
      <c r="F199" s="10">
        <v>0.126</v>
      </c>
      <c r="G199" s="9"/>
      <c r="H199" s="9"/>
      <c r="I199" s="9"/>
      <c r="J199" s="9"/>
    </row>
    <row r="200" spans="1:10">
      <c r="A200" s="14">
        <v>454</v>
      </c>
      <c r="B200" s="10">
        <v>0</v>
      </c>
      <c r="C200" s="10">
        <v>0.10299999999999999</v>
      </c>
      <c r="D200" s="10">
        <v>0.10100000000000001</v>
      </c>
      <c r="E200" s="10">
        <v>0.129</v>
      </c>
      <c r="F200" s="10">
        <v>0.13100000000000001</v>
      </c>
      <c r="G200" s="9"/>
      <c r="H200" s="9"/>
      <c r="I200" s="9"/>
      <c r="J200" s="9"/>
    </row>
    <row r="201" spans="1:10">
      <c r="A201" s="14">
        <v>452</v>
      </c>
      <c r="B201" s="10">
        <v>0</v>
      </c>
      <c r="C201" s="10">
        <v>0.107</v>
      </c>
      <c r="D201" s="10">
        <v>0.105</v>
      </c>
      <c r="E201" s="10">
        <v>0.13400000000000001</v>
      </c>
      <c r="F201" s="10">
        <v>0.13600000000000001</v>
      </c>
      <c r="G201" s="9"/>
      <c r="H201" s="9"/>
      <c r="I201" s="9"/>
      <c r="J201" s="9"/>
    </row>
    <row r="202" spans="1:10">
      <c r="A202" s="14">
        <v>450</v>
      </c>
      <c r="B202" s="10">
        <v>0</v>
      </c>
      <c r="C202" s="10">
        <v>0.11</v>
      </c>
      <c r="D202" s="10">
        <v>0.109</v>
      </c>
      <c r="E202" s="10">
        <v>0.13900000000000001</v>
      </c>
      <c r="F202" s="10">
        <v>0.14099999999999999</v>
      </c>
      <c r="G202" s="9"/>
      <c r="H202" s="9"/>
      <c r="I202" s="9"/>
      <c r="J202" s="9"/>
    </row>
    <row r="203" spans="1:10">
      <c r="A203" s="14">
        <v>448</v>
      </c>
      <c r="B203" s="10">
        <v>0</v>
      </c>
      <c r="C203" s="10">
        <v>0.115</v>
      </c>
      <c r="D203" s="10">
        <v>0.114</v>
      </c>
      <c r="E203" s="10">
        <v>0.14499999999999999</v>
      </c>
      <c r="F203" s="10">
        <v>0.14699999999999999</v>
      </c>
      <c r="G203" s="9"/>
      <c r="H203" s="9"/>
      <c r="I203" s="9"/>
      <c r="J203" s="9"/>
    </row>
    <row r="204" spans="1:10">
      <c r="A204" s="14">
        <v>446</v>
      </c>
      <c r="B204" s="10">
        <v>0</v>
      </c>
      <c r="C204" s="10">
        <v>0.11899999999999999</v>
      </c>
      <c r="D204" s="10">
        <v>0.11799999999999999</v>
      </c>
      <c r="E204" s="10">
        <v>0.15</v>
      </c>
      <c r="F204" s="10">
        <v>0.153</v>
      </c>
      <c r="G204" s="9"/>
      <c r="H204" s="9"/>
      <c r="I204" s="9"/>
      <c r="J204" s="9"/>
    </row>
    <row r="205" spans="1:10">
      <c r="A205" s="14">
        <v>444</v>
      </c>
      <c r="B205" s="10">
        <v>0</v>
      </c>
      <c r="C205" s="10">
        <v>0.123</v>
      </c>
      <c r="D205" s="10">
        <v>0.122</v>
      </c>
      <c r="E205" s="10">
        <v>0.156</v>
      </c>
      <c r="F205" s="10">
        <v>0.159</v>
      </c>
      <c r="G205" s="9"/>
      <c r="H205" s="9"/>
      <c r="I205" s="9"/>
      <c r="J205" s="9"/>
    </row>
    <row r="206" spans="1:10">
      <c r="A206" s="14">
        <v>442</v>
      </c>
      <c r="B206" s="10">
        <v>0</v>
      </c>
      <c r="C206" s="10">
        <v>0.128</v>
      </c>
      <c r="D206" s="10">
        <v>0.128</v>
      </c>
      <c r="E206" s="10">
        <v>0.16300000000000001</v>
      </c>
      <c r="F206" s="10">
        <v>0.16500000000000001</v>
      </c>
      <c r="G206" s="9"/>
      <c r="H206" s="9"/>
      <c r="I206" s="9"/>
      <c r="J206" s="9"/>
    </row>
    <row r="207" spans="1:10">
      <c r="A207" s="14">
        <v>440</v>
      </c>
      <c r="B207" s="10">
        <v>0</v>
      </c>
      <c r="C207" s="10">
        <v>0.13300000000000001</v>
      </c>
      <c r="D207" s="10">
        <v>0.13200000000000001</v>
      </c>
      <c r="E207" s="10">
        <v>0.16900000000000001</v>
      </c>
      <c r="F207" s="10">
        <v>0.17100000000000001</v>
      </c>
      <c r="G207" s="9"/>
      <c r="H207" s="9"/>
      <c r="I207" s="9"/>
      <c r="J207" s="9"/>
    </row>
    <row r="208" spans="1:10">
      <c r="A208" s="14">
        <v>438</v>
      </c>
      <c r="B208" s="10">
        <v>0</v>
      </c>
      <c r="C208" s="10">
        <v>0.13800000000000001</v>
      </c>
      <c r="D208" s="10">
        <v>0.13800000000000001</v>
      </c>
      <c r="E208" s="10">
        <v>0.17499999999999999</v>
      </c>
      <c r="F208" s="10">
        <v>0.17799999999999999</v>
      </c>
      <c r="G208" s="9"/>
      <c r="H208" s="9"/>
      <c r="I208" s="9"/>
      <c r="J208" s="9"/>
    </row>
    <row r="209" spans="1:10">
      <c r="A209" s="14">
        <v>436</v>
      </c>
      <c r="B209" s="10">
        <v>0</v>
      </c>
      <c r="C209" s="10">
        <v>0.14299999999999999</v>
      </c>
      <c r="D209" s="10">
        <v>0.14199999999999999</v>
      </c>
      <c r="E209" s="10">
        <v>0.182</v>
      </c>
      <c r="F209" s="10">
        <v>0.184</v>
      </c>
      <c r="G209" s="9"/>
      <c r="H209" s="9"/>
      <c r="I209" s="9"/>
      <c r="J209" s="9"/>
    </row>
    <row r="210" spans="1:10">
      <c r="A210" s="14">
        <v>434</v>
      </c>
      <c r="B210" s="10">
        <v>0</v>
      </c>
      <c r="C210" s="10">
        <v>0.14899999999999999</v>
      </c>
      <c r="D210" s="10">
        <v>0.14799999999999999</v>
      </c>
      <c r="E210" s="10">
        <v>0.189</v>
      </c>
      <c r="F210" s="10">
        <v>0.192</v>
      </c>
      <c r="G210" s="9"/>
      <c r="H210" s="9"/>
      <c r="I210" s="9"/>
      <c r="J210" s="9"/>
    </row>
    <row r="211" spans="1:10">
      <c r="A211" s="14">
        <v>432</v>
      </c>
      <c r="B211" s="10">
        <v>0</v>
      </c>
      <c r="C211" s="10">
        <v>0.155</v>
      </c>
      <c r="D211" s="10">
        <v>0.154</v>
      </c>
      <c r="E211" s="10">
        <v>0.19600000000000001</v>
      </c>
      <c r="F211" s="10">
        <v>0.19900000000000001</v>
      </c>
      <c r="G211" s="9"/>
      <c r="H211" s="9"/>
      <c r="I211" s="9"/>
      <c r="J211" s="9"/>
    </row>
    <row r="212" spans="1:10">
      <c r="A212" s="14">
        <v>430</v>
      </c>
      <c r="B212" s="10">
        <v>0</v>
      </c>
      <c r="C212" s="10">
        <v>0.16</v>
      </c>
      <c r="D212" s="10">
        <v>0.16</v>
      </c>
      <c r="E212" s="10">
        <v>0.20300000000000001</v>
      </c>
      <c r="F212" s="10">
        <v>0.20599999999999999</v>
      </c>
      <c r="G212" s="9"/>
      <c r="H212" s="9"/>
      <c r="I212" s="9"/>
      <c r="J212" s="9"/>
    </row>
    <row r="213" spans="1:10">
      <c r="A213" s="14">
        <v>428</v>
      </c>
      <c r="B213" s="10">
        <v>0</v>
      </c>
      <c r="C213" s="10">
        <v>0.16800000000000001</v>
      </c>
      <c r="D213" s="10">
        <v>0.16700000000000001</v>
      </c>
      <c r="E213" s="10">
        <v>0.21099999999999999</v>
      </c>
      <c r="F213" s="10">
        <v>0.215</v>
      </c>
      <c r="G213" s="9"/>
      <c r="H213" s="9"/>
      <c r="I213" s="9"/>
      <c r="J213" s="9"/>
    </row>
    <row r="214" spans="1:10">
      <c r="A214" s="14">
        <v>426</v>
      </c>
      <c r="B214" s="10">
        <v>0</v>
      </c>
      <c r="C214" s="10">
        <v>0.17399999999999999</v>
      </c>
      <c r="D214" s="10">
        <v>0.17299999999999999</v>
      </c>
      <c r="E214" s="10">
        <v>0.219</v>
      </c>
      <c r="F214" s="10">
        <v>0.223</v>
      </c>
      <c r="G214" s="9"/>
      <c r="H214" s="9"/>
      <c r="I214" s="9"/>
      <c r="J214" s="9"/>
    </row>
    <row r="215" spans="1:10">
      <c r="A215" s="14">
        <v>424</v>
      </c>
      <c r="B215" s="10">
        <v>0</v>
      </c>
      <c r="C215" s="10">
        <v>0.18099999999999999</v>
      </c>
      <c r="D215" s="10">
        <v>0.18</v>
      </c>
      <c r="E215" s="10">
        <v>0.22700000000000001</v>
      </c>
      <c r="F215" s="10">
        <v>0.23100000000000001</v>
      </c>
      <c r="G215" s="9"/>
      <c r="H215" s="9"/>
      <c r="I215" s="9"/>
      <c r="J215" s="9"/>
    </row>
    <row r="216" spans="1:10">
      <c r="A216" s="14">
        <v>422</v>
      </c>
      <c r="B216" s="10">
        <v>0</v>
      </c>
      <c r="C216" s="10">
        <v>0.188</v>
      </c>
      <c r="D216" s="10">
        <v>0.188</v>
      </c>
      <c r="E216" s="10">
        <v>0.23599999999999999</v>
      </c>
      <c r="F216" s="10">
        <v>0.24</v>
      </c>
      <c r="G216" s="9"/>
      <c r="H216" s="9"/>
      <c r="I216" s="9"/>
      <c r="J216" s="9"/>
    </row>
    <row r="217" spans="1:10">
      <c r="A217" s="14">
        <v>420</v>
      </c>
      <c r="B217" s="10">
        <v>0</v>
      </c>
      <c r="C217" s="10">
        <v>0.19600000000000001</v>
      </c>
      <c r="D217" s="10">
        <v>0.19500000000000001</v>
      </c>
      <c r="E217" s="10">
        <v>0.245</v>
      </c>
      <c r="F217" s="10">
        <v>0.249</v>
      </c>
      <c r="G217" s="9"/>
      <c r="H217" s="9"/>
      <c r="I217" s="9"/>
      <c r="J217" s="9"/>
    </row>
    <row r="218" spans="1:10">
      <c r="A218" s="14">
        <v>418</v>
      </c>
      <c r="B218" s="10">
        <v>0</v>
      </c>
      <c r="C218" s="10">
        <v>0.20399999999999999</v>
      </c>
      <c r="D218" s="10">
        <v>0.20399999999999999</v>
      </c>
      <c r="E218" s="10">
        <v>0.254</v>
      </c>
      <c r="F218" s="10">
        <v>0.25800000000000001</v>
      </c>
      <c r="G218" s="9"/>
      <c r="H218" s="9"/>
      <c r="I218" s="9"/>
      <c r="J218" s="9"/>
    </row>
    <row r="219" spans="1:10">
      <c r="A219" s="14">
        <v>416</v>
      </c>
      <c r="B219" s="10">
        <v>0</v>
      </c>
      <c r="C219" s="10">
        <v>0.21299999999999999</v>
      </c>
      <c r="D219" s="10">
        <v>0.21199999999999999</v>
      </c>
      <c r="E219" s="10">
        <v>0.26400000000000001</v>
      </c>
      <c r="F219" s="10">
        <v>0.26800000000000002</v>
      </c>
      <c r="G219" s="9"/>
      <c r="H219" s="9"/>
      <c r="I219" s="9"/>
      <c r="J219" s="9"/>
    </row>
    <row r="220" spans="1:10">
      <c r="A220" s="14">
        <v>414</v>
      </c>
      <c r="B220" s="10">
        <v>0</v>
      </c>
      <c r="C220" s="10">
        <v>0.221</v>
      </c>
      <c r="D220" s="10">
        <v>0.22</v>
      </c>
      <c r="E220" s="10">
        <v>0.27300000000000002</v>
      </c>
      <c r="F220" s="10">
        <v>0.27700000000000002</v>
      </c>
      <c r="G220" s="9"/>
      <c r="H220" s="9"/>
      <c r="I220" s="9"/>
      <c r="J220" s="9"/>
    </row>
    <row r="221" spans="1:10">
      <c r="A221" s="14">
        <v>412</v>
      </c>
      <c r="B221" s="10">
        <v>0</v>
      </c>
      <c r="C221" s="10">
        <v>0.23100000000000001</v>
      </c>
      <c r="D221" s="10">
        <v>0.22900000000000001</v>
      </c>
      <c r="E221" s="10">
        <v>0.28299999999999997</v>
      </c>
      <c r="F221" s="10">
        <v>0.28699999999999998</v>
      </c>
      <c r="G221" s="9"/>
      <c r="H221" s="9"/>
      <c r="I221" s="9"/>
      <c r="J221" s="9"/>
    </row>
    <row r="222" spans="1:10">
      <c r="A222" s="14">
        <v>410</v>
      </c>
      <c r="B222" s="10">
        <v>0</v>
      </c>
      <c r="C222" s="10">
        <v>0.24099999999999999</v>
      </c>
      <c r="D222" s="10">
        <v>0.24</v>
      </c>
      <c r="E222" s="10">
        <v>0.29499999999999998</v>
      </c>
      <c r="F222" s="10">
        <v>0.29899999999999999</v>
      </c>
      <c r="G222" s="9"/>
      <c r="H222" s="9"/>
      <c r="I222" s="9"/>
      <c r="J222" s="9"/>
    </row>
    <row r="223" spans="1:10">
      <c r="A223" s="14">
        <v>408</v>
      </c>
      <c r="B223" s="10">
        <v>-1E-3</v>
      </c>
      <c r="C223" s="10">
        <v>0.252</v>
      </c>
      <c r="D223" s="10">
        <v>0.25</v>
      </c>
      <c r="E223" s="10">
        <v>0.30599999999999999</v>
      </c>
      <c r="F223" s="10">
        <v>0.311</v>
      </c>
      <c r="G223" s="9"/>
      <c r="H223" s="9"/>
      <c r="I223" s="9"/>
      <c r="J223" s="9"/>
    </row>
    <row r="224" spans="1:10">
      <c r="A224" s="14">
        <v>406</v>
      </c>
      <c r="B224" s="10">
        <v>0</v>
      </c>
      <c r="C224" s="10">
        <v>0.26400000000000001</v>
      </c>
      <c r="D224" s="10">
        <v>0.26200000000000001</v>
      </c>
      <c r="E224" s="10">
        <v>0.31900000000000001</v>
      </c>
      <c r="F224" s="10">
        <v>0.32500000000000001</v>
      </c>
      <c r="G224" s="9"/>
      <c r="H224" s="9"/>
      <c r="I224" s="9"/>
      <c r="J224" s="9"/>
    </row>
    <row r="225" spans="1:10">
      <c r="A225" s="14">
        <v>404</v>
      </c>
      <c r="B225" s="10">
        <v>0</v>
      </c>
      <c r="C225" s="10">
        <v>0.27600000000000002</v>
      </c>
      <c r="D225" s="10">
        <v>0.27500000000000002</v>
      </c>
      <c r="E225" s="10">
        <v>0.33300000000000002</v>
      </c>
      <c r="F225" s="10">
        <v>0.33800000000000002</v>
      </c>
      <c r="G225" s="9"/>
      <c r="H225" s="9"/>
      <c r="I225" s="9"/>
      <c r="J225" s="9"/>
    </row>
    <row r="226" spans="1:10">
      <c r="A226" s="14">
        <v>402</v>
      </c>
      <c r="B226" s="10">
        <v>0</v>
      </c>
      <c r="C226" s="10">
        <v>0.28899999999999998</v>
      </c>
      <c r="D226" s="10">
        <v>0.28799999999999998</v>
      </c>
      <c r="E226" s="10">
        <v>0.34699999999999998</v>
      </c>
      <c r="F226" s="10">
        <v>0.35199999999999998</v>
      </c>
      <c r="G226" s="9"/>
      <c r="H226" s="9"/>
      <c r="I226" s="9"/>
      <c r="J226" s="9"/>
    </row>
    <row r="227" spans="1:10">
      <c r="A227" s="14">
        <v>400</v>
      </c>
      <c r="B227" s="10">
        <v>0</v>
      </c>
      <c r="C227" s="10">
        <v>0.30399999999999999</v>
      </c>
      <c r="D227" s="10">
        <v>0.30199999999999999</v>
      </c>
      <c r="E227" s="10">
        <v>0.36299999999999999</v>
      </c>
      <c r="F227" s="10">
        <v>0.36799999999999999</v>
      </c>
      <c r="G227" s="9"/>
      <c r="H227" s="9"/>
      <c r="I227" s="9"/>
      <c r="J227" s="9"/>
    </row>
    <row r="228" spans="1:10">
      <c r="A228" s="14">
        <v>398</v>
      </c>
      <c r="B228" s="10">
        <v>0</v>
      </c>
      <c r="C228" s="10">
        <v>0.31900000000000001</v>
      </c>
      <c r="D228" s="10">
        <v>0.318</v>
      </c>
      <c r="E228" s="10">
        <v>0.379</v>
      </c>
      <c r="F228" s="10">
        <v>0.38500000000000001</v>
      </c>
      <c r="G228" s="9"/>
      <c r="H228" s="9"/>
      <c r="I228" s="9"/>
      <c r="J228" s="9"/>
    </row>
    <row r="229" spans="1:10">
      <c r="A229" s="14">
        <v>396</v>
      </c>
      <c r="B229" s="10">
        <v>0</v>
      </c>
      <c r="C229" s="10">
        <v>0.33400000000000002</v>
      </c>
      <c r="D229" s="10">
        <v>0.33200000000000002</v>
      </c>
      <c r="E229" s="10">
        <v>0.39600000000000002</v>
      </c>
      <c r="F229" s="10">
        <v>0.40100000000000002</v>
      </c>
      <c r="G229" s="9"/>
      <c r="H229" s="9"/>
      <c r="I229" s="9"/>
      <c r="J229" s="9"/>
    </row>
    <row r="230" spans="1:10">
      <c r="A230" s="14">
        <v>394</v>
      </c>
      <c r="B230" s="10">
        <v>0</v>
      </c>
      <c r="C230" s="10">
        <v>0.35</v>
      </c>
      <c r="D230" s="10">
        <v>0.34899999999999998</v>
      </c>
      <c r="E230" s="10">
        <v>0.41299999999999998</v>
      </c>
      <c r="F230" s="10">
        <v>0.41899999999999998</v>
      </c>
      <c r="G230" s="9"/>
      <c r="H230" s="9"/>
      <c r="I230" s="9"/>
      <c r="J230" s="9"/>
    </row>
    <row r="231" spans="1:10">
      <c r="A231" s="14">
        <v>392</v>
      </c>
      <c r="B231" s="10">
        <v>0</v>
      </c>
      <c r="C231" s="10">
        <v>0.36799999999999999</v>
      </c>
      <c r="D231" s="10">
        <v>0.36599999999999999</v>
      </c>
      <c r="E231" s="10">
        <v>0.432</v>
      </c>
      <c r="F231" s="10">
        <v>0.438</v>
      </c>
      <c r="G231" s="9"/>
      <c r="H231" s="9"/>
      <c r="I231" s="9"/>
      <c r="J231" s="9"/>
    </row>
    <row r="232" spans="1:10">
      <c r="A232" s="14">
        <v>390</v>
      </c>
      <c r="B232" s="10">
        <v>0</v>
      </c>
      <c r="C232" s="10">
        <v>0.38400000000000001</v>
      </c>
      <c r="D232" s="10">
        <v>0.38300000000000001</v>
      </c>
      <c r="E232" s="10">
        <v>0.45</v>
      </c>
      <c r="F232" s="10">
        <v>0.45600000000000002</v>
      </c>
      <c r="G232" s="9"/>
      <c r="H232" s="9"/>
      <c r="I232" s="9"/>
      <c r="J232" s="9"/>
    </row>
    <row r="233" spans="1:10">
      <c r="A233" s="14">
        <v>388</v>
      </c>
      <c r="B233" s="10">
        <v>0</v>
      </c>
      <c r="C233" s="10">
        <v>0.40400000000000003</v>
      </c>
      <c r="D233" s="10">
        <v>0.40300000000000002</v>
      </c>
      <c r="E233" s="10">
        <v>0.47199999999999998</v>
      </c>
      <c r="F233" s="10">
        <v>0.47699999999999998</v>
      </c>
      <c r="G233" s="9"/>
      <c r="H233" s="9"/>
      <c r="I233" s="9"/>
      <c r="J233" s="9"/>
    </row>
    <row r="234" spans="1:10">
      <c r="A234" s="14">
        <v>386</v>
      </c>
      <c r="B234" s="10">
        <v>0</v>
      </c>
      <c r="C234" s="10">
        <v>0.42299999999999999</v>
      </c>
      <c r="D234" s="10">
        <v>0.42099999999999999</v>
      </c>
      <c r="E234" s="10">
        <v>0.49199999999999999</v>
      </c>
      <c r="F234" s="10">
        <v>0.498</v>
      </c>
      <c r="G234" s="9"/>
      <c r="H234" s="9"/>
      <c r="I234" s="9"/>
      <c r="J234" s="9"/>
    </row>
    <row r="235" spans="1:10">
      <c r="A235" s="14">
        <v>384</v>
      </c>
      <c r="B235" s="10">
        <v>0</v>
      </c>
      <c r="C235" s="10">
        <v>0.441</v>
      </c>
      <c r="D235" s="10">
        <v>0.439</v>
      </c>
      <c r="E235" s="10">
        <v>0.51200000000000001</v>
      </c>
      <c r="F235" s="10">
        <v>0.51800000000000002</v>
      </c>
      <c r="G235" s="9"/>
      <c r="H235" s="9"/>
      <c r="I235" s="9"/>
      <c r="J235" s="9"/>
    </row>
    <row r="236" spans="1:10">
      <c r="A236" s="14">
        <v>382</v>
      </c>
      <c r="B236" s="10">
        <v>0</v>
      </c>
      <c r="C236" s="10">
        <v>0.46400000000000002</v>
      </c>
      <c r="D236" s="10">
        <v>0.46200000000000002</v>
      </c>
      <c r="E236" s="10">
        <v>0.53700000000000003</v>
      </c>
      <c r="F236" s="10">
        <v>0.54300000000000004</v>
      </c>
      <c r="G236" s="9"/>
      <c r="H236" s="9"/>
      <c r="I236" s="9"/>
      <c r="J236" s="9"/>
    </row>
    <row r="237" spans="1:10">
      <c r="A237" s="14">
        <v>380</v>
      </c>
      <c r="B237" s="10">
        <v>0</v>
      </c>
      <c r="C237" s="10">
        <v>0.48499999999999999</v>
      </c>
      <c r="D237" s="10">
        <v>0.48299999999999998</v>
      </c>
      <c r="E237" s="10">
        <v>0.55900000000000005</v>
      </c>
      <c r="F237" s="10">
        <v>0.56599999999999995</v>
      </c>
      <c r="G237" s="9"/>
      <c r="H237" s="9"/>
      <c r="I237" s="9"/>
      <c r="J237" s="9"/>
    </row>
    <row r="238" spans="1:10">
      <c r="A238" s="14">
        <v>378</v>
      </c>
      <c r="B238" s="10">
        <v>0</v>
      </c>
      <c r="C238" s="10">
        <v>0.505</v>
      </c>
      <c r="D238" s="10">
        <v>0.503</v>
      </c>
      <c r="E238" s="10">
        <v>0.58199999999999996</v>
      </c>
      <c r="F238" s="10">
        <v>0.58899999999999997</v>
      </c>
      <c r="G238" s="9"/>
      <c r="H238" s="9"/>
      <c r="I238" s="9"/>
      <c r="J238" s="9"/>
    </row>
    <row r="239" spans="1:10">
      <c r="A239" s="14">
        <v>376</v>
      </c>
      <c r="B239" s="10">
        <v>0</v>
      </c>
      <c r="C239" s="10">
        <v>0.52700000000000002</v>
      </c>
      <c r="D239" s="10">
        <v>0.52500000000000002</v>
      </c>
      <c r="E239" s="10">
        <v>0.60699999999999998</v>
      </c>
      <c r="F239" s="10">
        <v>0.61399999999999999</v>
      </c>
      <c r="G239" s="9"/>
      <c r="H239" s="9"/>
      <c r="I239" s="9"/>
      <c r="J239" s="9"/>
    </row>
    <row r="240" spans="1:10">
      <c r="A240" s="14">
        <v>374</v>
      </c>
      <c r="B240" s="10">
        <v>0</v>
      </c>
      <c r="C240" s="10">
        <v>0.55000000000000004</v>
      </c>
      <c r="D240" s="10">
        <v>0.54800000000000004</v>
      </c>
      <c r="E240" s="10">
        <v>0.63100000000000001</v>
      </c>
      <c r="F240" s="10">
        <v>0.63900000000000001</v>
      </c>
      <c r="G240" s="9"/>
      <c r="H240" s="9"/>
      <c r="I240" s="9"/>
      <c r="J240" s="9"/>
    </row>
    <row r="241" spans="1:10">
      <c r="A241" s="14">
        <v>372</v>
      </c>
      <c r="B241" s="10">
        <v>0</v>
      </c>
      <c r="C241" s="10">
        <v>0.57199999999999995</v>
      </c>
      <c r="D241" s="10">
        <v>0.56999999999999995</v>
      </c>
      <c r="E241" s="10">
        <v>0.65600000000000003</v>
      </c>
      <c r="F241" s="10">
        <v>0.66300000000000003</v>
      </c>
      <c r="G241" s="9"/>
      <c r="H241" s="9"/>
      <c r="I241" s="9"/>
      <c r="J241" s="9"/>
    </row>
    <row r="242" spans="1:10">
      <c r="A242" s="14">
        <v>370</v>
      </c>
      <c r="B242" s="10">
        <v>0</v>
      </c>
      <c r="C242" s="10">
        <v>0.59699999999999998</v>
      </c>
      <c r="D242" s="10">
        <v>0.59399999999999997</v>
      </c>
      <c r="E242" s="10">
        <v>0.68300000000000005</v>
      </c>
      <c r="F242" s="10">
        <v>0.69099999999999995</v>
      </c>
      <c r="G242" s="9"/>
      <c r="H242" s="9"/>
      <c r="I242" s="9"/>
      <c r="J242" s="9"/>
    </row>
    <row r="243" spans="1:10">
      <c r="A243" s="14">
        <v>368</v>
      </c>
      <c r="B243" s="10">
        <v>0</v>
      </c>
      <c r="C243" s="10">
        <v>0.621</v>
      </c>
      <c r="D243" s="10">
        <v>0.61899999999999999</v>
      </c>
      <c r="E243" s="10">
        <v>0.71</v>
      </c>
      <c r="F243" s="10">
        <v>0.71899999999999997</v>
      </c>
      <c r="G243" s="9"/>
      <c r="H243" s="9"/>
      <c r="I243" s="9"/>
      <c r="J243" s="9"/>
    </row>
    <row r="244" spans="1:10">
      <c r="A244" s="14">
        <v>366</v>
      </c>
      <c r="B244" s="10">
        <v>0</v>
      </c>
      <c r="C244" s="10">
        <v>0.64500000000000002</v>
      </c>
      <c r="D244" s="10">
        <v>0.64200000000000002</v>
      </c>
      <c r="E244" s="10">
        <v>0.73699999999999999</v>
      </c>
      <c r="F244" s="10">
        <v>0.746</v>
      </c>
      <c r="G244" s="9"/>
      <c r="H244" s="9"/>
      <c r="I244" s="9"/>
      <c r="J244" s="9"/>
    </row>
    <row r="245" spans="1:10">
      <c r="A245" s="14">
        <v>364</v>
      </c>
      <c r="B245" s="10">
        <v>0</v>
      </c>
      <c r="C245" s="10">
        <v>0.67300000000000004</v>
      </c>
      <c r="D245" s="10">
        <v>0.67100000000000004</v>
      </c>
      <c r="E245" s="10">
        <v>0.76800000000000002</v>
      </c>
      <c r="F245" s="10">
        <v>0.77700000000000002</v>
      </c>
      <c r="G245" s="9"/>
      <c r="H245" s="9"/>
      <c r="I245" s="9"/>
      <c r="J245" s="9"/>
    </row>
    <row r="246" spans="1:10">
      <c r="A246" s="14">
        <v>362</v>
      </c>
      <c r="B246" s="10">
        <v>0</v>
      </c>
      <c r="C246" s="10">
        <v>0.69499999999999995</v>
      </c>
      <c r="D246" s="10">
        <v>0.69299999999999995</v>
      </c>
      <c r="E246" s="10">
        <v>0.79300000000000004</v>
      </c>
      <c r="F246" s="10">
        <v>0.80300000000000005</v>
      </c>
      <c r="G246" s="9"/>
      <c r="H246" s="9"/>
      <c r="I246" s="9"/>
      <c r="J246" s="9"/>
    </row>
    <row r="247" spans="1:10">
      <c r="A247" s="14">
        <v>360</v>
      </c>
      <c r="B247" s="10">
        <v>0</v>
      </c>
      <c r="C247" s="10">
        <v>0.72299999999999998</v>
      </c>
      <c r="D247" s="10">
        <v>0.72099999999999997</v>
      </c>
      <c r="E247" s="10">
        <v>0.82499999999999996</v>
      </c>
      <c r="F247" s="10">
        <v>0.83499999999999996</v>
      </c>
      <c r="G247" s="9"/>
      <c r="H247" s="9"/>
      <c r="I247" s="9"/>
      <c r="J247" s="9"/>
    </row>
    <row r="248" spans="1:10">
      <c r="A248" s="14">
        <v>358</v>
      </c>
      <c r="B248" s="10">
        <v>0</v>
      </c>
      <c r="C248" s="10">
        <v>0.754</v>
      </c>
      <c r="D248" s="10">
        <v>0.751</v>
      </c>
      <c r="E248" s="10">
        <v>0.86</v>
      </c>
      <c r="F248" s="10">
        <v>0.87</v>
      </c>
      <c r="G248" s="9"/>
      <c r="H248" s="9"/>
      <c r="I248" s="9"/>
      <c r="J248" s="9"/>
    </row>
    <row r="249" spans="1:10">
      <c r="A249" s="14">
        <v>356</v>
      </c>
      <c r="B249" s="10">
        <v>0</v>
      </c>
      <c r="C249" s="10">
        <v>0.78400000000000003</v>
      </c>
      <c r="D249" s="10">
        <v>0.78100000000000003</v>
      </c>
      <c r="E249" s="10">
        <v>0.89300000000000002</v>
      </c>
      <c r="F249" s="10">
        <v>0.90400000000000003</v>
      </c>
      <c r="G249" s="9"/>
      <c r="H249" s="9"/>
      <c r="I249" s="9"/>
      <c r="J249" s="9"/>
    </row>
    <row r="250" spans="1:10">
      <c r="A250" s="14">
        <v>354</v>
      </c>
      <c r="B250" s="10">
        <v>0</v>
      </c>
      <c r="C250" s="10">
        <v>0.81399999999999995</v>
      </c>
      <c r="D250" s="10">
        <v>0.81100000000000005</v>
      </c>
      <c r="E250" s="10">
        <v>0.92800000000000005</v>
      </c>
      <c r="F250" s="10">
        <v>0.94</v>
      </c>
      <c r="G250" s="9"/>
      <c r="H250" s="9"/>
      <c r="I250" s="9"/>
      <c r="J250" s="9"/>
    </row>
    <row r="251" spans="1:10">
      <c r="A251" s="14">
        <v>352</v>
      </c>
      <c r="B251" s="10">
        <v>0</v>
      </c>
      <c r="C251" s="10">
        <v>0.84799999999999998</v>
      </c>
      <c r="D251" s="10">
        <v>0.84499999999999997</v>
      </c>
      <c r="E251" s="10">
        <v>0.96699999999999997</v>
      </c>
      <c r="F251" s="10">
        <v>0.97899999999999998</v>
      </c>
      <c r="G251" s="9"/>
      <c r="H251" s="9"/>
      <c r="I251" s="9"/>
      <c r="J251" s="9"/>
    </row>
    <row r="252" spans="1:10">
      <c r="A252" s="14">
        <v>350</v>
      </c>
      <c r="B252" s="10">
        <v>0</v>
      </c>
      <c r="C252" s="10">
        <v>0.88</v>
      </c>
      <c r="D252" s="10">
        <v>0.876</v>
      </c>
      <c r="E252" s="10">
        <v>1.0029999999999999</v>
      </c>
      <c r="F252" s="10">
        <v>1.016</v>
      </c>
      <c r="G252" s="9"/>
      <c r="H252" s="9"/>
      <c r="I252" s="9"/>
      <c r="J252" s="9"/>
    </row>
    <row r="253" spans="1:10">
      <c r="A253" s="14"/>
      <c r="B253" s="9"/>
      <c r="C253" s="9"/>
      <c r="D253" s="9"/>
      <c r="E253" s="9"/>
      <c r="F253" s="9"/>
      <c r="G253" s="9"/>
      <c r="H253" s="9"/>
    </row>
    <row r="254" spans="1:10">
      <c r="A254" s="9"/>
      <c r="B254" s="9"/>
      <c r="C254" s="9"/>
      <c r="D254" s="9"/>
      <c r="E254" s="9"/>
      <c r="F254" s="9"/>
      <c r="G254" s="9"/>
      <c r="H254" s="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CABA7E-3AE7-4BAE-A52A-73F7756DE613}"/>
</file>

<file path=customXml/itemProps2.xml><?xml version="1.0" encoding="utf-8"?>
<ds:datastoreItem xmlns:ds="http://schemas.openxmlformats.org/officeDocument/2006/customXml" ds:itemID="{7101571D-CC7E-4D17-AFB4-3E252364AC03}"/>
</file>

<file path=customXml/itemProps3.xml><?xml version="1.0" encoding="utf-8"?>
<ds:datastoreItem xmlns:ds="http://schemas.openxmlformats.org/officeDocument/2006/customXml" ds:itemID="{BC34A5B2-44F5-4A44-8924-78D37859F2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cp:keywords/>
  <dc:description/>
  <cp:lastModifiedBy>Barbara Lomba Fernandez</cp:lastModifiedBy>
  <cp:revision/>
  <dcterms:created xsi:type="dcterms:W3CDTF">2021-03-18T12:25:16Z</dcterms:created>
  <dcterms:modified xsi:type="dcterms:W3CDTF">2025-05-05T10:21:33Z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  <property fmtid="{D5CDD505-2E9C-101B-9397-08002B2CF9AE}" pid="3" name="MediaServiceImageTags">
    <vt:lpwstr/>
  </property>
</Properties>
</file>